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 tabRatio="814"/>
  </bookViews>
  <sheets>
    <sheet name="МР" sheetId="1" r:id="rId1"/>
  </sheets>
  <definedNames>
    <definedName name="_xlnm.Print_Area" localSheetId="0">МР!$B$1:$H$233</definedName>
  </definedNames>
  <calcPr calcId="114210"/>
</workbook>
</file>

<file path=xl/calcChain.xml><?xml version="1.0" encoding="utf-8"?>
<calcChain xmlns="http://schemas.openxmlformats.org/spreadsheetml/2006/main">
  <c r="F212" i="1"/>
  <c r="E212"/>
  <c r="D212"/>
  <c r="F211"/>
  <c r="E211"/>
  <c r="D211"/>
  <c r="F196"/>
  <c r="E196"/>
  <c r="D196"/>
  <c r="F193"/>
  <c r="E193"/>
  <c r="D193"/>
  <c r="F195"/>
  <c r="E195"/>
  <c r="F194"/>
  <c r="E194"/>
  <c r="D195"/>
  <c r="D194"/>
  <c r="F35"/>
  <c r="F43"/>
  <c r="F42"/>
  <c r="F40"/>
  <c r="F39"/>
  <c r="F38"/>
  <c r="E43"/>
  <c r="E42"/>
  <c r="E41"/>
  <c r="E40"/>
  <c r="E39"/>
  <c r="E38"/>
  <c r="D43"/>
  <c r="D42"/>
  <c r="D41"/>
  <c r="D40"/>
  <c r="D39"/>
  <c r="D38"/>
  <c r="D37"/>
  <c r="H51"/>
  <c r="H53"/>
  <c r="H54"/>
  <c r="H55"/>
  <c r="H56"/>
  <c r="H59"/>
  <c r="H60"/>
  <c r="H61"/>
  <c r="H62"/>
  <c r="H63"/>
  <c r="H64"/>
  <c r="H68"/>
  <c r="H69"/>
  <c r="H71"/>
  <c r="H72"/>
  <c r="H73"/>
  <c r="H74"/>
  <c r="H76"/>
  <c r="H77"/>
  <c r="H78"/>
  <c r="H79"/>
  <c r="H80"/>
  <c r="H84"/>
  <c r="H85"/>
  <c r="H86"/>
  <c r="H88"/>
  <c r="H90"/>
  <c r="H93"/>
  <c r="H94"/>
  <c r="H97"/>
  <c r="H98"/>
  <c r="H99"/>
  <c r="H101"/>
  <c r="H102"/>
  <c r="H103"/>
  <c r="H104"/>
  <c r="H105"/>
  <c r="H107"/>
  <c r="H108"/>
  <c r="H109"/>
  <c r="H110"/>
  <c r="H111"/>
  <c r="H112"/>
  <c r="H113"/>
  <c r="H115"/>
  <c r="H116"/>
  <c r="H117"/>
  <c r="H118"/>
  <c r="H119"/>
  <c r="H120"/>
  <c r="H122"/>
  <c r="H123"/>
  <c r="H124"/>
  <c r="H125"/>
  <c r="H127"/>
  <c r="H128"/>
  <c r="H130"/>
  <c r="H132"/>
  <c r="H133"/>
  <c r="H134"/>
  <c r="H135"/>
  <c r="H136"/>
  <c r="H137"/>
  <c r="H138"/>
  <c r="H139"/>
  <c r="H140"/>
  <c r="H143"/>
  <c r="H144"/>
  <c r="H145"/>
  <c r="H146"/>
  <c r="H149"/>
  <c r="H150"/>
  <c r="H153"/>
  <c r="H154"/>
  <c r="H155"/>
  <c r="H156"/>
  <c r="H157"/>
  <c r="H158"/>
  <c r="H159"/>
  <c r="H160"/>
  <c r="H161"/>
  <c r="H162"/>
  <c r="H163"/>
  <c r="H164"/>
  <c r="H167"/>
  <c r="H175"/>
  <c r="H176"/>
  <c r="H177"/>
  <c r="H179"/>
  <c r="H181"/>
  <c r="H182"/>
  <c r="H183"/>
  <c r="H184"/>
  <c r="H185"/>
  <c r="H186"/>
  <c r="H188"/>
  <c r="H189"/>
  <c r="H191"/>
  <c r="H192"/>
  <c r="H193"/>
  <c r="H194"/>
  <c r="H195"/>
  <c r="H196"/>
  <c r="H197"/>
  <c r="H198"/>
  <c r="H199"/>
  <c r="H200"/>
  <c r="H201"/>
  <c r="H203"/>
  <c r="H205"/>
  <c r="H209"/>
  <c r="H210"/>
  <c r="H211"/>
  <c r="H212"/>
  <c r="G51"/>
  <c r="G53"/>
  <c r="G54"/>
  <c r="G55"/>
  <c r="G56"/>
  <c r="G57"/>
  <c r="G59"/>
  <c r="G60"/>
  <c r="G61"/>
  <c r="G62"/>
  <c r="G63"/>
  <c r="G64"/>
  <c r="G68"/>
  <c r="G69"/>
  <c r="G71"/>
  <c r="G72"/>
  <c r="G73"/>
  <c r="G74"/>
  <c r="G76"/>
  <c r="G77"/>
  <c r="G78"/>
  <c r="G79"/>
  <c r="G80"/>
  <c r="G84"/>
  <c r="G85"/>
  <c r="G86"/>
  <c r="G88"/>
  <c r="G89"/>
  <c r="G90"/>
  <c r="G93"/>
  <c r="G94"/>
  <c r="G97"/>
  <c r="G98"/>
  <c r="G99"/>
  <c r="G101"/>
  <c r="G102"/>
  <c r="G103"/>
  <c r="G104"/>
  <c r="G105"/>
  <c r="G107"/>
  <c r="G108"/>
  <c r="G109"/>
  <c r="G110"/>
  <c r="G111"/>
  <c r="G112"/>
  <c r="G113"/>
  <c r="G114"/>
  <c r="G115"/>
  <c r="G116"/>
  <c r="G117"/>
  <c r="G118"/>
  <c r="G119"/>
  <c r="G120"/>
  <c r="G122"/>
  <c r="G123"/>
  <c r="G124"/>
  <c r="G125"/>
  <c r="G127"/>
  <c r="G128"/>
  <c r="G130"/>
  <c r="G132"/>
  <c r="G133"/>
  <c r="G134"/>
  <c r="G135"/>
  <c r="G136"/>
  <c r="G137"/>
  <c r="G138"/>
  <c r="G139"/>
  <c r="G140"/>
  <c r="G143"/>
  <c r="G144"/>
  <c r="G145"/>
  <c r="G146"/>
  <c r="G149"/>
  <c r="G150"/>
  <c r="G152"/>
  <c r="G153"/>
  <c r="G154"/>
  <c r="G155"/>
  <c r="G156"/>
  <c r="G157"/>
  <c r="G158"/>
  <c r="G159"/>
  <c r="G160"/>
  <c r="G161"/>
  <c r="G162"/>
  <c r="G163"/>
  <c r="G164"/>
  <c r="G166"/>
  <c r="G167"/>
  <c r="G168"/>
  <c r="G169"/>
  <c r="G170"/>
  <c r="G171"/>
  <c r="G172"/>
  <c r="G173"/>
  <c r="G175"/>
  <c r="G176"/>
  <c r="G177"/>
  <c r="G179"/>
  <c r="G181"/>
  <c r="G182"/>
  <c r="G183"/>
  <c r="G184"/>
  <c r="G185"/>
  <c r="G186"/>
  <c r="G188"/>
  <c r="G189"/>
  <c r="G191"/>
  <c r="G192"/>
  <c r="G193"/>
  <c r="G194"/>
  <c r="G195"/>
  <c r="G196"/>
  <c r="G197"/>
  <c r="G198"/>
  <c r="G199"/>
  <c r="G200"/>
  <c r="G201"/>
  <c r="G203"/>
  <c r="G205"/>
  <c r="G207"/>
  <c r="G209"/>
  <c r="G210"/>
  <c r="G211"/>
  <c r="G212"/>
  <c r="H7"/>
  <c r="H8"/>
  <c r="H9"/>
  <c r="H10"/>
  <c r="H11"/>
  <c r="H12"/>
  <c r="H13"/>
  <c r="H14"/>
  <c r="H15"/>
  <c r="H16"/>
  <c r="H17"/>
  <c r="H18"/>
  <c r="H19"/>
  <c r="H20"/>
  <c r="H21"/>
  <c r="H22"/>
  <c r="H24"/>
  <c r="H25"/>
  <c r="H26"/>
  <c r="H27"/>
  <c r="H29"/>
  <c r="H30"/>
  <c r="H31"/>
  <c r="H34"/>
  <c r="H35"/>
  <c r="H36"/>
  <c r="H38"/>
  <c r="H39"/>
  <c r="H40"/>
  <c r="H41"/>
  <c r="H42"/>
  <c r="H43"/>
  <c r="G7"/>
  <c r="G8"/>
  <c r="G9"/>
  <c r="G10"/>
  <c r="G11"/>
  <c r="G12"/>
  <c r="G13"/>
  <c r="G14"/>
  <c r="G15"/>
  <c r="G16"/>
  <c r="G17"/>
  <c r="G18"/>
  <c r="G19"/>
  <c r="G20"/>
  <c r="G21"/>
  <c r="G22"/>
  <c r="G24"/>
  <c r="G25"/>
  <c r="G26"/>
  <c r="G27"/>
  <c r="G29"/>
  <c r="G30"/>
  <c r="G31"/>
  <c r="G34"/>
  <c r="G35"/>
  <c r="G36"/>
  <c r="G37"/>
  <c r="G38"/>
  <c r="G39"/>
  <c r="G40"/>
  <c r="G41"/>
  <c r="G42"/>
  <c r="G43"/>
  <c r="E100"/>
  <c r="F100"/>
  <c r="F106"/>
  <c r="E126"/>
  <c r="F126"/>
  <c r="H126"/>
  <c r="E148"/>
  <c r="F148"/>
  <c r="H148"/>
  <c r="E151"/>
  <c r="F151"/>
  <c r="H151"/>
  <c r="H100"/>
  <c r="D126"/>
  <c r="G126"/>
  <c r="E33"/>
  <c r="F33"/>
  <c r="D33"/>
  <c r="E142"/>
  <c r="F142"/>
  <c r="D142"/>
  <c r="E87"/>
  <c r="F87"/>
  <c r="D87"/>
  <c r="H87"/>
  <c r="G87"/>
  <c r="H142"/>
  <c r="G142"/>
  <c r="G33"/>
  <c r="H33"/>
  <c r="E52"/>
  <c r="H52"/>
  <c r="D52"/>
  <c r="G52"/>
  <c r="F75"/>
  <c r="F58"/>
  <c r="F67"/>
  <c r="D58"/>
  <c r="D151"/>
  <c r="G151"/>
  <c r="E208"/>
  <c r="F208"/>
  <c r="D208"/>
  <c r="G58"/>
  <c r="G208"/>
  <c r="H208"/>
  <c r="F66"/>
  <c r="F70"/>
  <c r="D180"/>
  <c r="F178"/>
  <c r="E178"/>
  <c r="D178"/>
  <c r="D148"/>
  <c r="G148"/>
  <c r="D190"/>
  <c r="F190"/>
  <c r="E190"/>
  <c r="F165"/>
  <c r="E165"/>
  <c r="D165"/>
  <c r="F174"/>
  <c r="E174"/>
  <c r="D174"/>
  <c r="F131"/>
  <c r="E131"/>
  <c r="D131"/>
  <c r="D129"/>
  <c r="F96"/>
  <c r="E96"/>
  <c r="D96"/>
  <c r="D75"/>
  <c r="G75"/>
  <c r="F65"/>
  <c r="E75"/>
  <c r="H75"/>
  <c r="E67"/>
  <c r="H67"/>
  <c r="D67"/>
  <c r="G67"/>
  <c r="F6"/>
  <c r="E6"/>
  <c r="D6"/>
  <c r="D45"/>
  <c r="E121"/>
  <c r="D121"/>
  <c r="G121"/>
  <c r="D100"/>
  <c r="G100"/>
  <c r="D187"/>
  <c r="E92"/>
  <c r="F92"/>
  <c r="D92"/>
  <c r="E45"/>
  <c r="E58"/>
  <c r="H58"/>
  <c r="D83"/>
  <c r="E83"/>
  <c r="F83"/>
  <c r="E91"/>
  <c r="E180"/>
  <c r="F180"/>
  <c r="E187"/>
  <c r="F187"/>
  <c r="D202"/>
  <c r="E202"/>
  <c r="F202"/>
  <c r="D204"/>
  <c r="E204"/>
  <c r="F204"/>
  <c r="D206"/>
  <c r="E206"/>
  <c r="F206"/>
  <c r="G206"/>
  <c r="D214"/>
  <c r="G214"/>
  <c r="E214"/>
  <c r="D91"/>
  <c r="F50"/>
  <c r="F45"/>
  <c r="G45"/>
  <c r="F214"/>
  <c r="E44"/>
  <c r="H204"/>
  <c r="G204"/>
  <c r="H187"/>
  <c r="G187"/>
  <c r="E106"/>
  <c r="H106"/>
  <c r="H121"/>
  <c r="H131"/>
  <c r="G131"/>
  <c r="G165"/>
  <c r="H165"/>
  <c r="F147"/>
  <c r="H147"/>
  <c r="H202"/>
  <c r="G202"/>
  <c r="H83"/>
  <c r="G83"/>
  <c r="H92"/>
  <c r="G92"/>
  <c r="G96"/>
  <c r="H96"/>
  <c r="H174"/>
  <c r="G174"/>
  <c r="H178"/>
  <c r="G178"/>
  <c r="E147"/>
  <c r="H214"/>
  <c r="H190"/>
  <c r="G190"/>
  <c r="H180"/>
  <c r="G180"/>
  <c r="E70"/>
  <c r="H70"/>
  <c r="D70"/>
  <c r="G70"/>
  <c r="D106"/>
  <c r="G106"/>
  <c r="D95"/>
  <c r="E50"/>
  <c r="F91"/>
  <c r="F82"/>
  <c r="E129"/>
  <c r="F95"/>
  <c r="E95"/>
  <c r="E66"/>
  <c r="H66"/>
  <c r="E65"/>
  <c r="H65"/>
  <c r="D50"/>
  <c r="F44"/>
  <c r="H44"/>
  <c r="D147"/>
  <c r="H50"/>
  <c r="F129"/>
  <c r="F141"/>
  <c r="E141"/>
  <c r="E82"/>
  <c r="D82"/>
  <c r="D66"/>
  <c r="G66"/>
  <c r="G50"/>
  <c r="D44"/>
  <c r="H6"/>
  <c r="G6"/>
  <c r="H45"/>
  <c r="D141"/>
  <c r="G141"/>
  <c r="G147"/>
  <c r="H141"/>
  <c r="H129"/>
  <c r="G129"/>
  <c r="H95"/>
  <c r="G95"/>
  <c r="H91"/>
  <c r="G91"/>
  <c r="H82"/>
  <c r="G82"/>
  <c r="G44"/>
  <c r="F81"/>
  <c r="D65"/>
  <c r="G65"/>
  <c r="E81"/>
  <c r="D81"/>
  <c r="H81"/>
  <c r="G81"/>
  <c r="F213"/>
  <c r="D213"/>
  <c r="E213"/>
  <c r="H213"/>
  <c r="G213"/>
  <c r="F232"/>
</calcChain>
</file>

<file path=xl/sharedStrings.xml><?xml version="1.0" encoding="utf-8"?>
<sst xmlns="http://schemas.openxmlformats.org/spreadsheetml/2006/main" count="419" uniqueCount="379">
  <si>
    <t>ДОХОДЫ</t>
  </si>
  <si>
    <t>Налог на имущество физ.лиц</t>
  </si>
  <si>
    <t>Земельный налог</t>
  </si>
  <si>
    <t>Доходы от перечисления части прибыли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</si>
  <si>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</si>
  <si>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</si>
  <si>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</si>
  <si>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</si>
  <si>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</si>
  <si>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</si>
  <si>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</si>
  <si>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</si>
  <si>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</si>
  <si>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</si>
  <si>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</si>
  <si>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</si>
  <si>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</si>
  <si>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</si>
  <si>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</si>
  <si>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</si>
  <si>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</si>
  <si>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</si>
  <si>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</si>
  <si>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</si>
  <si>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</si>
  <si>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</si>
  <si>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</si>
  <si>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</si>
  <si>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</si>
  <si>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</si>
  <si>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</si>
  <si>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</si>
  <si>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</si>
  <si>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</si>
  <si>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</si>
  <si>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</si>
  <si>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</si>
  <si>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</si>
  <si>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</si>
  <si>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</si>
  <si>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</si>
  <si>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</si>
  <si>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</si>
  <si>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</si>
  <si>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</si>
  <si>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</si>
  <si>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</si>
  <si>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</si>
  <si>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</si>
  <si>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</si>
  <si>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</si>
  <si>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</si>
  <si>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>в том числе собственные доходы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</si>
  <si>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</si>
  <si>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</si>
  <si>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</si>
  <si>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</si>
  <si>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</si>
  <si>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</si>
  <si>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</si>
  <si>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</si>
  <si>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</si>
  <si>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</si>
  <si>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</si>
  <si>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</si>
  <si>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</si>
  <si>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</si>
  <si>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</si>
  <si>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</si>
  <si>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</si>
  <si>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Дошкольное образование</t>
  </si>
  <si>
    <t>Общее образование</t>
  </si>
  <si>
    <t>КУЛЬТУРА И КИНЕМАТОГРАФИЯ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</si>
  <si>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</si>
  <si>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</si>
  <si>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</si>
  <si>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</si>
  <si>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</si>
  <si>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</si>
  <si>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вопросы в области национальной безопасности и правоохранительной деятельности</t>
  </si>
  <si>
    <t>Капитальный ремонт муниципального жилищного фонда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</si>
  <si>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</si>
  <si>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</si>
  <si>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</si>
  <si>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0107</t>
  </si>
  <si>
    <t>Проведение выборов в представительные органы мунципального образования</t>
  </si>
  <si>
    <t>Оценка недвижимости, признание прав и регулирование отношений по муниципальной собственности</t>
  </si>
  <si>
    <t>054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</si>
  <si>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</si>
  <si>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</si>
  <si>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</si>
  <si>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</si>
  <si>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</si>
  <si>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</si>
  <si>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</si>
  <si>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</si>
  <si>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</si>
  <si>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</si>
  <si>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</si>
  <si>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Молодежная политика и оздоровление детей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</si>
  <si>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</si>
  <si>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</si>
  <si>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</si>
  <si>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</si>
  <si>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</si>
  <si>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</si>
  <si>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</si>
  <si>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</si>
  <si>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</si>
  <si>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</si>
  <si>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</si>
  <si>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</si>
  <si>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</si>
  <si>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</si>
  <si>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</si>
  <si>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</si>
  <si>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</si>
  <si>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</si>
  <si>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</si>
  <si>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</si>
  <si>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7240100000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</si>
  <si>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</si>
  <si>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</si>
  <si>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</si>
  <si>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</si>
  <si>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</si>
  <si>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</si>
  <si>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Расходы на судебные издержки и исполнение судебных решений</t>
  </si>
  <si>
    <t>Патент</t>
  </si>
  <si>
    <t>7240200740</t>
  </si>
  <si>
    <t>Техническое обслуживание систем газораспределения и газопотребления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</si>
  <si>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</si>
  <si>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</si>
  <si>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</si>
  <si>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</si>
  <si>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Другие вопросы в области культуы</t>
  </si>
  <si>
    <t>Остатки на начало года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</si>
  <si>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</si>
  <si>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</si>
  <si>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</si>
  <si>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Подпрограмма "Развитие учреждений и предприятий транспортной отрасли"</t>
  </si>
  <si>
    <t>7540000000</t>
  </si>
  <si>
    <t>7210000000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</si>
  <si>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</si>
  <si>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</si>
  <si>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</si>
  <si>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</si>
  <si>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</si>
  <si>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</si>
  <si>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</si>
  <si>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</si>
  <si>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</si>
  <si>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>Плата за негативное воздействие на окружающую среду</t>
  </si>
  <si>
    <t>Доходы от сдачи в аренду имущества находящегося в оперативном управлении</t>
  </si>
  <si>
    <t>Доходы от оказания платных услуг и компенсации затрат</t>
  </si>
  <si>
    <t>991000000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</si>
  <si>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</si>
  <si>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</si>
  <si>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</si>
  <si>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</si>
  <si>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</si>
  <si>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</si>
  <si>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</si>
  <si>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</si>
  <si>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</si>
  <si>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</si>
  <si>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</si>
  <si>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</si>
  <si>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</si>
  <si>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 xml:space="preserve">Летнее содержание за счет средств муниципального дорожного фонда </t>
  </si>
  <si>
    <t>Зимнее содержание за счет средств муниципального дорожного фонда</t>
  </si>
  <si>
    <t>75303G0Д20</t>
  </si>
  <si>
    <t>75306G0Д30</t>
  </si>
  <si>
    <t xml:space="preserve">Изготовление сметной документации, технический контроль за счет средств муниципального дорожного фонда 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</si>
  <si>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</si>
  <si>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</si>
  <si>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</si>
  <si>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</si>
  <si>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72401V0000</t>
  </si>
  <si>
    <t>Основное мероприятие "Модернизация объектов водоснабжения и водоотведения"</t>
  </si>
  <si>
    <t>75310GД030</t>
  </si>
  <si>
    <t>Строительно - техническая экспертиза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</si>
  <si>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</si>
  <si>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Приобретение и установка остановочных павильонов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</si>
  <si>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</si>
  <si>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</si>
  <si>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870070А70</t>
  </si>
  <si>
    <t>0401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</si>
  <si>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</si>
  <si>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</si>
  <si>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</si>
  <si>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</si>
  <si>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</si>
  <si>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</si>
  <si>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Муниципальная программа  «Содействие занятости населения Ртищевского муниципального района Саратовской области на 2019 – 2021 годы»</t>
  </si>
  <si>
    <t>0705</t>
  </si>
  <si>
    <t>Профессиональная подготовка, переподготовка и повышение квалификации</t>
  </si>
  <si>
    <t>Охрана семьи и детства</t>
  </si>
  <si>
    <t>754010Т030</t>
  </si>
  <si>
    <t>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</si>
  <si>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7910500В70</t>
  </si>
  <si>
    <t>Приобретение мобильных заградительных ограждений (барьеров)</t>
  </si>
  <si>
    <t>75202GД120</t>
  </si>
  <si>
    <t xml:space="preserve">с. Сланцы.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</si>
  <si>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75202GД130</t>
  </si>
  <si>
    <t xml:space="preserve">с. Александровка.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</si>
  <si>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75202GД140</t>
  </si>
  <si>
    <t xml:space="preserve">д. Нестеровка. Мост.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</si>
  <si>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75202GД150</t>
  </si>
  <si>
    <t xml:space="preserve">Школьный маршрут Александровка - Осиновка.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</si>
  <si>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75308GД090</t>
  </si>
  <si>
    <t>75308GД110</t>
  </si>
  <si>
    <t>75311GД060</t>
  </si>
  <si>
    <t>75312GД070</t>
  </si>
  <si>
    <t>75313D7160</t>
  </si>
  <si>
    <t>75313S7160</t>
  </si>
  <si>
    <t xml:space="preserve">Мост с. Холудёновка. Диагностика мостовых сооружений  за счет средств муниципального дорожного фонда </t>
  </si>
  <si>
    <t xml:space="preserve">Труба с. Александровка. Ремонт искусственных сооружений  за счет средств муниципального дорожного фонда </t>
  </si>
  <si>
    <t xml:space="preserve">Сельские муниципальные образования. Приобретение остановочных павильонов за счет средств муниципального дорожного фонда 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</si>
  <si>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</si>
  <si>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(или за счет средств муниципального дорожного фонда)</t>
  </si>
  <si>
    <t>Подпрограмма "Комплексное развитие сельских территорий Ртищевского муниципального района"</t>
  </si>
  <si>
    <t>7550000000</t>
  </si>
  <si>
    <t xml:space="preserve">75501L3720
</t>
  </si>
  <si>
    <t>Развитие транспортной инфраструктуры на сельских территориях (хутор Березовый)</t>
  </si>
  <si>
    <t>Актуализация правил землепользования и застройки территории Салтыковского МО (часть территории - с. Салтыковка)</t>
  </si>
  <si>
    <t>721110Г230</t>
  </si>
  <si>
    <t>721150Г240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</si>
  <si>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</si>
  <si>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Изготовление проектной и рабочей документации объекта капитального строительства «Газопровод в с. Отрадино Макаровского муниципального образования Ртищевского муниципального района</t>
  </si>
  <si>
    <t>7240500Ф80</t>
  </si>
  <si>
    <t>Подпрограмма "Модернизация  объектов коммунальной инфраструктуры"</t>
  </si>
  <si>
    <t>Транспортный налог</t>
  </si>
  <si>
    <t>724010Ф130</t>
  </si>
  <si>
    <t xml:space="preserve">Приобретение погружных электронасосных агрегатов для замены в скважинах 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</si>
  <si>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</si>
  <si>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0309</t>
  </si>
  <si>
    <t>Муниципальная программа "Создание местной системы оповещения населения Ртищевского муниципального района об опасностях, возникающих при ведении военных действий или вследствие этих действий, а также вследствие чрезвычайных ситуаций природного и техногенного характера"</t>
  </si>
  <si>
    <t>7Д00000000</t>
  </si>
  <si>
    <t>Разработка проектно - сметной документации на создание местной системы оповещения Ртищевского муниципального района</t>
  </si>
  <si>
    <t>7Д0010П580</t>
  </si>
  <si>
    <t>7Д0020П590</t>
  </si>
  <si>
    <t>Закупка технических средств с учетом монтажа, пуско -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</si>
  <si>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 на 2017 - 2020 годы"</t>
  </si>
  <si>
    <t>7910000000</t>
  </si>
  <si>
    <t>791030К020</t>
  </si>
  <si>
    <t>Иные закупки товаров, работ и услуг для обеспечения государственных (муниципальных) нужд</t>
  </si>
  <si>
    <t>791030К030</t>
  </si>
  <si>
    <t>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</t>
  </si>
  <si>
    <t>7910300К80</t>
  </si>
  <si>
    <t xml:space="preserve">Приобретение в ЕДДС Ртищевского района, отдельных сегментов технических средств управления, связи и оповещения,  позволивших обеспечить бесперебойное функционирование повседневного органа управления территориального звена СТП РСЧС  </t>
  </si>
  <si>
    <t>791030К040</t>
  </si>
  <si>
    <t>Приобретение и установка пропускных турникетов на входах в учреждения с массовым пребыванием людей, приобретение турникетного ограждения барьерного и иных видов, приобретение ручных металлодетекторов и аккумуляторов и батарей для их работы, приобретение арочных металлодетекторов, а также оборудования и других сопутствующих материалов, необходимых для их установки и полноценной работы, приобретение сигнальных лент оцепления</t>
  </si>
  <si>
    <t>9930077130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</si>
  <si>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</si>
  <si>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75103GД340</t>
  </si>
  <si>
    <t>Разработка комплексных схем организации  дорожного движения</t>
  </si>
  <si>
    <t>75302G0890</t>
  </si>
  <si>
    <t>Ремонт дорожного покрытия улиц в границах сельских населённых пунктов за счет средств муниципального дорожного фонда</t>
  </si>
  <si>
    <t>75311GД330</t>
  </si>
  <si>
    <t>Ремонт искусственных сооружений</t>
  </si>
  <si>
    <t>75313GД190</t>
  </si>
  <si>
    <t>Капитальный ремонт и ремонт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</si>
  <si>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75316GД290</t>
  </si>
  <si>
    <t>721510Г270</t>
  </si>
  <si>
    <t>Актуализация правил землепользования и застройки территории Краснозвездинского МО</t>
  </si>
  <si>
    <t>721520Г280</t>
  </si>
  <si>
    <t>Актуализация правил землепользования и застройки территории Макаровского МО</t>
  </si>
  <si>
    <t>721530Г290</t>
  </si>
  <si>
    <t>Актуализация правил землепользования и застройки территории Октябрьского МО</t>
  </si>
  <si>
    <t>721540Г310</t>
  </si>
  <si>
    <t>Актуализация правил землепользования и застройки территории Салтыковского МО</t>
  </si>
  <si>
    <t>721550Г320</t>
  </si>
  <si>
    <t>Актуализация правил землепользования и застройки территории Урусовского МО</t>
  </si>
  <si>
    <t>721560Г330</t>
  </si>
  <si>
    <t>Актуализация правил землепользования и застройки территории Шило-Голицынского МО</t>
  </si>
  <si>
    <t>724010Ф220</t>
  </si>
  <si>
    <t>Выполнение проектно - изыскательских работ по объекту: "Разведочно - эксплуатационная скважина для водоснабжения с. Салтыковка Ртищевского района Саратовской области</t>
  </si>
  <si>
    <t>724010Ф230</t>
  </si>
  <si>
    <t>Выполнение проектно - изыскательских работ по объекту: "Разведочно - эксплуатационная скважина для водоснабжения с. Красные Гривки Ртищевского района Саратовской области</t>
  </si>
  <si>
    <t>724010Ф170</t>
  </si>
  <si>
    <t>Замена башни Рожновского в с. Н - Голицыно</t>
  </si>
  <si>
    <t>724010Ф180</t>
  </si>
  <si>
    <t>724010Ф190</t>
  </si>
  <si>
    <t>Замена башни Рожновского в д. Ярославка</t>
  </si>
  <si>
    <t>724010Ф210</t>
  </si>
  <si>
    <t>Замена башни Рожновского в с. Скачиха</t>
  </si>
  <si>
    <t>724010Ф250</t>
  </si>
  <si>
    <t>Установка преобразователя частоты для электродвигателя насосного агрегата ЭЦВ в водозаборной скважине комплекса водозабора и подачи воды в с. Салтыковка Ртищевского района Саратовской области</t>
  </si>
  <si>
    <t>7410879Б00</t>
  </si>
  <si>
    <t>Осуществление мероприятий в области энергосбережения и повышения энергетической эффективности</t>
  </si>
  <si>
    <t>724G552430</t>
  </si>
  <si>
    <t>Строительство и реконструкция (модернизация) объектов питьевого водоснабжения</t>
  </si>
  <si>
    <t>724060Ф260</t>
  </si>
  <si>
    <t>Строительство объекта: "Газопровод в с. Отрадино Макаровского муниципального образования Ртищевского муниципального района"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</si>
  <si>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</si>
  <si>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Техническое перевооружение котельной № 14, расположенной по адресу: Саратовская область, г. Ртищево, ул. Сердобский тупик, д. 19-а</t>
  </si>
  <si>
    <t>741070Э210</t>
  </si>
  <si>
    <t>741060Э190</t>
  </si>
  <si>
    <t>Установка блочной котельной в котельной № 9, расположенной по адресу: Саратовская область, г. Ртищево, ул. Мясокомбинат, д. 3-а</t>
  </si>
  <si>
    <t>742090Э220</t>
  </si>
  <si>
    <t>Изготовление проектно - сметной документации по объекту: "Техническое перевооружение котельной МОУ СОШ № 5 г. Ртищево Саратовской области, расположенной по адресу: Саратовская область, г. Ртищево, ул. Яблочкова, д. 13А</t>
  </si>
  <si>
    <t>742100Э230</t>
  </si>
  <si>
    <t>Техническое перевооружение котельной МОУ СОШ № 5 г. Ртищево Саратовской области, расположенной по адресу: Саратовская область, г. Ртищево, ул. Яблочкова, д. 13А</t>
  </si>
  <si>
    <t>742110Э240</t>
  </si>
  <si>
    <t>Изготовление проектно - сметной документации по объекту: "Техническое перевооружение котельной СП МОУ СОШ № 7 г. Ртищево Саратовской области, расположенной по адресу: Саратовская область, г. Ртищево, ул. Ильича, д. 78</t>
  </si>
  <si>
    <t>742120Э250</t>
  </si>
  <si>
    <t>Техническое перевооружение котельной СП МОУ СОШ № 7 г. Ртищево Саратовской области, расположенной по адресу: Саратовская область, г. Ртищево, ул. Ильича, д. 78</t>
  </si>
  <si>
    <t>742130Э260</t>
  </si>
  <si>
    <t>Изготовление проектно - сметной документации по объекту: "Техническое перевооружение котельной МОУ "Макаровская СОШ Ртищевского района Саратовской области, расположенной по адресу: Саратовская область, Ртищевский район, с. Макарово, ул. Советская, д. 23</t>
  </si>
  <si>
    <t>742140Э270</t>
  </si>
  <si>
    <t>Техническое перевооружение котельной МОУ "Макаровская СОШ Ртищевского района Саратовской области, расположенной по адресу: Саратовская область, Ртищевский район, с. Макарово, ул. Советская, д. 23</t>
  </si>
  <si>
    <t>Прочие непрограммные расходы  органов исполнительной власти муниципального образования</t>
  </si>
  <si>
    <t>91400083Ж0</t>
  </si>
  <si>
    <t xml:space="preserve"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 </t>
  </si>
  <si>
    <t>9140000000</t>
  </si>
  <si>
    <t>7400000000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</si>
  <si>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</si>
  <si>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7110277900    05.12.01</t>
  </si>
  <si>
    <t>Реализация регионального проекта (программы) в целях выполнения задач федерального проекта «Чистая вода»</t>
  </si>
  <si>
    <t>724F552430</t>
  </si>
  <si>
    <t>724F5У2430</t>
  </si>
  <si>
    <t xml:space="preserve">Создание условий для строительства и реконструкции (модернизации) объектов питьевого водоснабжения (в целях достижения соответствующих результатов федерального проекта) </t>
  </si>
  <si>
    <t>724F500000</t>
  </si>
  <si>
    <t>99300L5766</t>
  </si>
  <si>
    <t>Обеспечение комплексного развития сельских территорий</t>
  </si>
  <si>
    <t>75311GД350</t>
  </si>
  <si>
    <t>Планово - предупредительные работы на мостовом сооружении через овраг Пансуровский в с. Макарово</t>
  </si>
  <si>
    <t>75.5.00.00000</t>
  </si>
  <si>
    <t>Строительство автоподъезда к х. Берёзовый от автодороги "Тамбов-Ртищево-Саратов"-п. Первомайский-х.Берёзовый в Ртищевском муниципальном районе Саратовской области</t>
  </si>
  <si>
    <t>75.5.01.У3770</t>
  </si>
  <si>
    <t>Межбюджетные трансферты, передаваемые бюджетам муниципальных районов области на благоустройство территорий общеобразовательных учреждений</t>
  </si>
  <si>
    <t>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с 1 января 2021 года, за счет предоставляемой из областного бюджета дотации бюджету муниципального района</t>
  </si>
  <si>
    <t>9820092М00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</si>
  <si>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</si>
  <si>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</si>
  <si>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Прочие поступления от использования имущества, находящегося в собственности муниципальных районов</t>
  </si>
  <si>
    <t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(за счет бюджета г. Москвы)</t>
  </si>
  <si>
    <t>Осуществление органами местного самоуправления  мероприятий по уменьшению численности животных</t>
  </si>
  <si>
    <t>99.3.00.0П660</t>
  </si>
  <si>
    <t>Содержание и текущий ремонт муниципальных жилых помещений</t>
  </si>
  <si>
    <t>95.1.00.05160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</si>
  <si>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</si>
  <si>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Межбюджетные трансферты, передаваемые бюджетам муниципальных районов области на достижение  надлежащего уровня оплаты труда в органах местного самоуправления</t>
  </si>
  <si>
    <t>1403  9820092Д00</t>
  </si>
  <si>
    <t>75501У3780</t>
  </si>
  <si>
    <t>Ремонт автоподъезда к х. Берёзовый от автодороги "Тамбов-Ртищево-Саратов"-п. Первомайский-х.Берёзовый в Ртищевском муниципальном районе Саратовской области</t>
  </si>
  <si>
    <t xml:space="preserve">Сведения 
об исполнении бюджета Ртищевского муниципального района 
за  I полугодие 2021 года
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</si>
  <si>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</si>
  <si>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</si>
  <si>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</si>
  <si>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Уточненные полугодовые плановые назначения, тыс. рублей</t>
  </si>
  <si>
    <t>Процент  исполнения к уточненному полугодовому плану, %</t>
  </si>
  <si>
    <t>НАЛОГОВЫЕ И НЕНАЛОГОВЫЕ ДОХОДЫ</t>
  </si>
  <si>
    <t>Единый сельскохозяйственный налог</t>
  </si>
  <si>
    <t xml:space="preserve">Доходы от продажи материальных и нематариальных активов (имущества, земельных участков) </t>
  </si>
  <si>
    <t>Штрафы, санкции, возмещение ущерба (в том числе штрафы ГРОВД)</t>
  </si>
  <si>
    <t>Иные межбюджетные трансферты</t>
  </si>
  <si>
    <t>ИТОГО ДОХОДОВ</t>
  </si>
  <si>
    <t>Администрация муниципального района</t>
  </si>
  <si>
    <t>Другие общегосударственные вопросы, в том числе:</t>
  </si>
  <si>
    <t xml:space="preserve">Расходы на обеспечение деятельности муниципальных казенных учреждений  </t>
  </si>
  <si>
    <t>Расходы на оплату членских взносов в ассоциацию СМО Саратовской области</t>
  </si>
  <si>
    <t xml:space="preserve">Отдел по управлению имуществом </t>
  </si>
  <si>
    <t>НАЦИОНАЛЬНАЯ БЕЗОПАСНОСТЬ И ПРАВООХРАНИТЕЛЬНАЯ ДЕЯТЕЛЬНОСТЬ</t>
  </si>
  <si>
    <t>Гражданская оборона, из них:</t>
  </si>
  <si>
    <t>Общеэкономические вопросы, из них:</t>
  </si>
  <si>
    <t>Сельское хозяйство и рыболовство, из них:</t>
  </si>
  <si>
    <t>Транспорт, из них:</t>
  </si>
  <si>
    <t>Дорожное хозяйство (дорожные фонды), в том числе:</t>
  </si>
  <si>
    <t>Комплексное развитие сельских территорий Ртищевского муниципального района</t>
  </si>
  <si>
    <t>Другие вопросы в области национальной экономики, из них:</t>
  </si>
  <si>
    <t>Жилищное хозяйство, из них:</t>
  </si>
  <si>
    <t>Коммунальное хозяйство, из них:</t>
  </si>
  <si>
    <t>Модернизация объектов водоснабжения и водоотведения</t>
  </si>
  <si>
    <t>Замена башни Рожновского в п. Раево - Воскресенский</t>
  </si>
  <si>
    <t>Субсидии бюджетам муниципальных районов на обеспечение жильем молодых семей</t>
  </si>
  <si>
    <t>Верно: и.о. начальника отдела делопроизводства                                      К.Н. Негматова</t>
  </si>
  <si>
    <t xml:space="preserve">Приложение № 1
к распоряжению администрации Ртищевского  муниципального района 
 от 20 июля 2021 года  № 491-р
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</si>
</sst>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000000"/>
    <numFmt numFmtId="166" formatCode="#,##0.0_р_."/>
    <numFmt numFmtId="167" formatCode="0000000000"/>
    <numFmt numFmtId="168" formatCode="0.0%"/>
  </numFmts>
  <fonts count="1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left"/>
    </xf>
    <xf numFmtId="49" fontId="9" fillId="2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/>
    </xf>
    <xf numFmtId="49" fontId="9" fillId="2" borderId="2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7" fontId="9" fillId="0" borderId="2" xfId="2" applyNumberFormat="1" applyFont="1" applyFill="1" applyBorder="1" applyAlignment="1" applyProtection="1">
      <alignment horizontal="center" vertical="center"/>
      <protection hidden="1"/>
    </xf>
    <xf numFmtId="165" fontId="9" fillId="0" borderId="2" xfId="1" applyNumberFormat="1" applyFont="1" applyFill="1" applyBorder="1" applyAlignment="1" applyProtection="1">
      <alignment vertical="center" wrapText="1"/>
      <protection hidden="1"/>
    </xf>
    <xf numFmtId="49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2" xfId="1" applyNumberFormat="1" applyFont="1" applyFill="1" applyBorder="1" applyAlignment="1" applyProtection="1">
      <alignment vertical="center" wrapText="1"/>
      <protection hidden="1"/>
    </xf>
    <xf numFmtId="49" fontId="9" fillId="0" borderId="2" xfId="0" applyNumberFormat="1" applyFont="1" applyFill="1" applyBorder="1" applyAlignment="1">
      <alignment horizontal="left" vertical="center" wrapText="1"/>
    </xf>
    <xf numFmtId="9" fontId="9" fillId="2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167" fontId="10" fillId="0" borderId="2" xfId="42" applyNumberFormat="1" applyFont="1" applyFill="1" applyBorder="1" applyAlignment="1" applyProtection="1">
      <alignment horizontal="center" vertical="center"/>
      <protection hidden="1"/>
    </xf>
    <xf numFmtId="49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167" fontId="9" fillId="0" borderId="2" xfId="43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Alignment="1">
      <alignment horizontal="left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left"/>
    </xf>
    <xf numFmtId="166" fontId="9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49" fontId="8" fillId="2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left" vertical="top" wrapText="1"/>
    </xf>
    <xf numFmtId="9" fontId="9" fillId="2" borderId="3" xfId="0" applyNumberFormat="1" applyFont="1" applyFill="1" applyBorder="1" applyAlignment="1">
      <alignment horizontal="left" vertical="top" wrapText="1"/>
    </xf>
    <xf numFmtId="9" fontId="10" fillId="2" borderId="0" xfId="0" applyNumberFormat="1" applyFont="1" applyFill="1" applyBorder="1" applyAlignment="1">
      <alignment horizontal="left" vertical="top" wrapText="1"/>
    </xf>
    <xf numFmtId="9" fontId="10" fillId="2" borderId="0" xfId="0" applyNumberFormat="1" applyFont="1" applyFill="1" applyBorder="1" applyAlignment="1">
      <alignment horizontal="left" vertical="center" wrapText="1"/>
    </xf>
    <xf numFmtId="9" fontId="9" fillId="0" borderId="0" xfId="0" applyNumberFormat="1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167" fontId="10" fillId="0" borderId="2" xfId="2" applyNumberFormat="1" applyFont="1" applyFill="1" applyBorder="1" applyAlignment="1" applyProtection="1">
      <alignment horizontal="center" vertical="center"/>
      <protection hidden="1"/>
    </xf>
    <xf numFmtId="167" fontId="9" fillId="0" borderId="2" xfId="42" applyNumberFormat="1" applyFont="1" applyFill="1" applyBorder="1" applyAlignment="1" applyProtection="1">
      <alignment horizontal="center" vertical="center"/>
      <protection hidden="1"/>
    </xf>
    <xf numFmtId="168" fontId="9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168" fontId="9" fillId="0" borderId="2" xfId="0" applyNumberFormat="1" applyFont="1" applyFill="1" applyBorder="1" applyAlignment="1">
      <alignment horizontal="center" vertical="center" wrapText="1"/>
    </xf>
    <xf numFmtId="168" fontId="10" fillId="0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/>
    </xf>
    <xf numFmtId="0" fontId="9" fillId="2" borderId="7" xfId="0" applyFont="1" applyFill="1" applyBorder="1" applyAlignment="1"/>
    <xf numFmtId="0" fontId="9" fillId="2" borderId="8" xfId="0" applyFont="1" applyFill="1" applyBorder="1" applyAlignment="1"/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</cellXfs>
  <cellStyles count="60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18" xfId="10"/>
    <cellStyle name="Обычный 2 19" xfId="11"/>
    <cellStyle name="Обычный 2 2" xfId="12"/>
    <cellStyle name="Обычный 2 20" xfId="13"/>
    <cellStyle name="Обычный 2 21" xfId="14"/>
    <cellStyle name="Обычный 2 22" xfId="15"/>
    <cellStyle name="Обычный 2 23" xfId="16"/>
    <cellStyle name="Обычный 2 24" xfId="17"/>
    <cellStyle name="Обычный 2 25" xfId="18"/>
    <cellStyle name="Обычный 2 26" xfId="19"/>
    <cellStyle name="Обычный 2 27" xfId="20"/>
    <cellStyle name="Обычный 2 28" xfId="21"/>
    <cellStyle name="Обычный 2 29" xfId="22"/>
    <cellStyle name="Обычный 2 3" xfId="23"/>
    <cellStyle name="Обычный 2 30" xfId="24"/>
    <cellStyle name="Обычный 2 31" xfId="25"/>
    <cellStyle name="Обычный 2 32" xfId="26"/>
    <cellStyle name="Обычный 2 33" xfId="27"/>
    <cellStyle name="Обычный 2 34" xfId="28"/>
    <cellStyle name="Обычный 2 35" xfId="29"/>
    <cellStyle name="Обычный 2 36" xfId="30"/>
    <cellStyle name="Обычный 2 37" xfId="31"/>
    <cellStyle name="Обычный 2 38" xfId="32"/>
    <cellStyle name="Обычный 2 39" xfId="33"/>
    <cellStyle name="Обычный 2 4" xfId="34"/>
    <cellStyle name="Обычный 2 40" xfId="35"/>
    <cellStyle name="Обычный 2 41" xfId="36"/>
    <cellStyle name="Обычный 2 42" xfId="37"/>
    <cellStyle name="Обычный 2 43" xfId="38"/>
    <cellStyle name="Обычный 2 44" xfId="39"/>
    <cellStyle name="Обычный 2 45" xfId="40"/>
    <cellStyle name="Обычный 2 46" xfId="41"/>
    <cellStyle name="Обычный 2 47" xfId="42"/>
    <cellStyle name="Обычный 2 48" xfId="43"/>
    <cellStyle name="Обычный 2 49" xfId="44"/>
    <cellStyle name="Обычный 2 5" xfId="45"/>
    <cellStyle name="Обычный 2 50" xfId="46"/>
    <cellStyle name="Обычный 2 51" xfId="47"/>
    <cellStyle name="Обычный 2 52" xfId="48"/>
    <cellStyle name="Обычный 2 53" xfId="49"/>
    <cellStyle name="Обычный 2 54" xfId="50"/>
    <cellStyle name="Обычный 2 55" xfId="51"/>
    <cellStyle name="Обычный 2 56" xfId="52"/>
    <cellStyle name="Обычный 2 57" xfId="53"/>
    <cellStyle name="Обычный 2 58" xfId="54"/>
    <cellStyle name="Обычный 2 59" xfId="55"/>
    <cellStyle name="Обычный 2 6" xfId="56"/>
    <cellStyle name="Обычный 2 7" xfId="57"/>
    <cellStyle name="Обычный 2 8" xfId="58"/>
    <cellStyle name="Обычный 2 9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234"/>
  <sheetViews>
    <sheetView tabSelected="1" view="pageBreakPreview" topLeftCell="B214" zoomScaleNormal="85" zoomScaleSheetLayoutView="100" workbookViewId="0">
      <selection activeCell="D243" sqref="D243"/>
    </sheetView>
  </sheetViews>
  <sheetFormatPr defaultRowHeight="16.5"/>
  <cols>
    <col min="1" max="1" width="7.7109375" style="5" hidden="1" customWidth="1"/>
    <col min="2" max="2" width="59.140625" style="5" customWidth="1"/>
    <col min="3" max="3" width="21" style="6" hidden="1" customWidth="1"/>
    <col min="4" max="4" width="17.85546875" style="50" customWidth="1"/>
    <col min="5" max="5" width="15.85546875" style="50" customWidth="1"/>
    <col min="6" max="6" width="15.28515625" style="50" customWidth="1"/>
    <col min="7" max="7" width="18.28515625" style="50" customWidth="1"/>
    <col min="8" max="8" width="18.42578125" style="50" customWidth="1"/>
    <col min="9" max="9" width="12.5703125" style="5" hidden="1" customWidth="1"/>
    <col min="10" max="10" width="14.5703125" style="7" hidden="1" customWidth="1"/>
    <col min="11" max="11" width="7.140625" style="7" hidden="1" customWidth="1"/>
    <col min="12" max="12" width="17.5703125" style="7" hidden="1" customWidth="1"/>
    <col min="13" max="14" width="9.140625" style="7" hidden="1" customWidth="1"/>
    <col min="15" max="16384" width="9.140625" style="7"/>
  </cols>
  <sheetData>
    <row r="1" spans="1:9" s="56" customFormat="1" ht="85.5" customHeight="1">
      <c r="A1" s="54"/>
      <c r="B1" s="54"/>
      <c r="C1" s="55"/>
      <c r="D1" s="90" t="s">
        <v>378</v>
      </c>
      <c r="E1" s="90"/>
      <c r="F1" s="90"/>
      <c r="G1" s="90"/>
      <c r="H1" s="90"/>
      <c r="I1" s="54"/>
    </row>
    <row r="2" spans="1:9" s="56" customFormat="1" ht="71.25" customHeight="1">
      <c r="A2" s="93" t="s">
        <v>347</v>
      </c>
      <c r="B2" s="93"/>
      <c r="C2" s="93"/>
      <c r="D2" s="93"/>
      <c r="E2" s="93"/>
      <c r="F2" s="93"/>
      <c r="G2" s="93"/>
      <c r="H2" s="93"/>
      <c r="I2" s="8"/>
    </row>
    <row r="3" spans="1:9" s="56" customFormat="1" ht="12.75" customHeight="1">
      <c r="A3" s="87"/>
      <c r="B3" s="88" t="s">
        <v>0</v>
      </c>
      <c r="C3" s="82" t="s">
        <v>75</v>
      </c>
      <c r="D3" s="79" t="s">
        <v>348</v>
      </c>
      <c r="E3" s="76" t="s">
        <v>351</v>
      </c>
      <c r="F3" s="79" t="s">
        <v>349</v>
      </c>
      <c r="G3" s="79" t="s">
        <v>350</v>
      </c>
      <c r="H3" s="76" t="s">
        <v>352</v>
      </c>
      <c r="I3" s="57"/>
    </row>
    <row r="4" spans="1:9" s="56" customFormat="1" ht="79.5" customHeight="1">
      <c r="A4" s="87"/>
      <c r="B4" s="89"/>
      <c r="C4" s="83"/>
      <c r="D4" s="79"/>
      <c r="E4" s="77"/>
      <c r="F4" s="79"/>
      <c r="G4" s="79"/>
      <c r="H4" s="77"/>
      <c r="I4" s="57"/>
    </row>
    <row r="5" spans="1:9" s="56" customFormat="1" ht="18" customHeight="1">
      <c r="A5" s="58"/>
      <c r="B5" s="1">
        <v>1</v>
      </c>
      <c r="C5" s="2"/>
      <c r="D5" s="3">
        <v>2</v>
      </c>
      <c r="E5" s="4">
        <v>3</v>
      </c>
      <c r="F5" s="4">
        <v>4</v>
      </c>
      <c r="G5" s="3">
        <v>5</v>
      </c>
      <c r="H5" s="3">
        <v>6</v>
      </c>
      <c r="I5" s="57"/>
    </row>
    <row r="6" spans="1:9" ht="24" customHeight="1">
      <c r="A6" s="10"/>
      <c r="B6" s="13" t="s">
        <v>353</v>
      </c>
      <c r="C6" s="11"/>
      <c r="D6" s="14">
        <f>SUM(D7:D32)</f>
        <v>214550.3</v>
      </c>
      <c r="E6" s="14">
        <f>SUM(E7:E32)</f>
        <v>95782.5</v>
      </c>
      <c r="F6" s="14">
        <f>SUM(F7:F32)</f>
        <v>114690.29999999999</v>
      </c>
      <c r="G6" s="70">
        <f>F6/D6</f>
        <v>0.53456135927099613</v>
      </c>
      <c r="H6" s="70">
        <f>F6/E6</f>
        <v>1.197403492287213</v>
      </c>
      <c r="I6" s="12"/>
    </row>
    <row r="7" spans="1:9" ht="24.75" customHeight="1">
      <c r="A7" s="10"/>
      <c r="B7" s="13" t="s">
        <v>147</v>
      </c>
      <c r="C7" s="11"/>
      <c r="D7" s="14">
        <v>128533.8</v>
      </c>
      <c r="E7" s="14">
        <v>58490</v>
      </c>
      <c r="F7" s="14">
        <v>62207</v>
      </c>
      <c r="G7" s="70">
        <f t="shared" ref="G7:G44" si="0">F7/D7</f>
        <v>0.48397386524011582</v>
      </c>
      <c r="H7" s="70">
        <f t="shared" ref="H7:H44" si="1">F7/E7</f>
        <v>1.0635493246708838</v>
      </c>
      <c r="I7" s="12"/>
    </row>
    <row r="8" spans="1:9" ht="24.75" customHeight="1">
      <c r="A8" s="10"/>
      <c r="B8" s="13" t="s">
        <v>90</v>
      </c>
      <c r="C8" s="11"/>
      <c r="D8" s="14">
        <v>25246</v>
      </c>
      <c r="E8" s="14">
        <v>11890</v>
      </c>
      <c r="F8" s="14">
        <v>11899.9</v>
      </c>
      <c r="G8" s="70">
        <f t="shared" si="0"/>
        <v>0.47135783886556287</v>
      </c>
      <c r="H8" s="70">
        <f t="shared" si="1"/>
        <v>1.0008326324642556</v>
      </c>
      <c r="I8" s="12"/>
    </row>
    <row r="9" spans="1:9" ht="38.25" customHeight="1">
      <c r="A9" s="10"/>
      <c r="B9" s="13" t="s">
        <v>149</v>
      </c>
      <c r="C9" s="11"/>
      <c r="D9" s="14">
        <v>2030</v>
      </c>
      <c r="E9" s="14">
        <v>2030</v>
      </c>
      <c r="F9" s="14">
        <v>2496.8000000000002</v>
      </c>
      <c r="G9" s="70">
        <f t="shared" si="0"/>
        <v>1.2299507389162563</v>
      </c>
      <c r="H9" s="70">
        <f t="shared" si="1"/>
        <v>1.2299507389162563</v>
      </c>
      <c r="I9" s="12"/>
    </row>
    <row r="10" spans="1:9" ht="30" customHeight="1">
      <c r="A10" s="10"/>
      <c r="B10" s="16" t="s">
        <v>354</v>
      </c>
      <c r="C10" s="11"/>
      <c r="D10" s="14">
        <v>13690.5</v>
      </c>
      <c r="E10" s="14">
        <v>13690.5</v>
      </c>
      <c r="F10" s="14">
        <v>20091.5</v>
      </c>
      <c r="G10" s="70">
        <f t="shared" si="0"/>
        <v>1.4675504912165369</v>
      </c>
      <c r="H10" s="70">
        <f t="shared" si="1"/>
        <v>1.4675504912165369</v>
      </c>
      <c r="I10" s="12"/>
    </row>
    <row r="11" spans="1:9" ht="42" customHeight="1">
      <c r="A11" s="10"/>
      <c r="B11" s="13" t="s">
        <v>148</v>
      </c>
      <c r="C11" s="11"/>
      <c r="D11" s="14">
        <v>200</v>
      </c>
      <c r="E11" s="14">
        <v>200</v>
      </c>
      <c r="F11" s="14">
        <v>2261.9</v>
      </c>
      <c r="G11" s="70">
        <f t="shared" si="0"/>
        <v>11.3095</v>
      </c>
      <c r="H11" s="70">
        <f t="shared" si="1"/>
        <v>11.3095</v>
      </c>
      <c r="I11" s="12"/>
    </row>
    <row r="12" spans="1:9" ht="30.75" hidden="1" customHeight="1">
      <c r="A12" s="10"/>
      <c r="B12" s="13"/>
      <c r="C12" s="11"/>
      <c r="D12" s="14"/>
      <c r="E12" s="14"/>
      <c r="F12" s="14"/>
      <c r="G12" s="70" t="e">
        <f t="shared" si="0"/>
        <v>#DIV/0!</v>
      </c>
      <c r="H12" s="70" t="e">
        <f t="shared" si="1"/>
        <v>#DIV/0!</v>
      </c>
      <c r="I12" s="12"/>
    </row>
    <row r="13" spans="1:9" hidden="1">
      <c r="A13" s="10"/>
      <c r="B13" s="13"/>
      <c r="C13" s="11"/>
      <c r="D13" s="14"/>
      <c r="E13" s="14"/>
      <c r="F13" s="14"/>
      <c r="G13" s="70" t="e">
        <f t="shared" si="0"/>
        <v>#DIV/0!</v>
      </c>
      <c r="H13" s="70" t="e">
        <f t="shared" si="1"/>
        <v>#DIV/0!</v>
      </c>
      <c r="I13" s="12"/>
    </row>
    <row r="14" spans="1:9" ht="25.5" hidden="1" customHeight="1">
      <c r="A14" s="10"/>
      <c r="B14" s="13" t="s">
        <v>1</v>
      </c>
      <c r="C14" s="11"/>
      <c r="D14" s="14">
        <v>0</v>
      </c>
      <c r="E14" s="14"/>
      <c r="F14" s="14"/>
      <c r="G14" s="70" t="e">
        <f t="shared" si="0"/>
        <v>#DIV/0!</v>
      </c>
      <c r="H14" s="70" t="e">
        <f t="shared" si="1"/>
        <v>#DIV/0!</v>
      </c>
      <c r="I14" s="12"/>
    </row>
    <row r="15" spans="1:9" hidden="1">
      <c r="A15" s="10"/>
      <c r="B15" s="13"/>
      <c r="C15" s="11"/>
      <c r="D15" s="14"/>
      <c r="E15" s="14"/>
      <c r="F15" s="14"/>
      <c r="G15" s="70" t="e">
        <f t="shared" si="0"/>
        <v>#DIV/0!</v>
      </c>
      <c r="H15" s="70" t="e">
        <f t="shared" si="1"/>
        <v>#DIV/0!</v>
      </c>
      <c r="I15" s="12"/>
    </row>
    <row r="16" spans="1:9" ht="5.25" hidden="1" customHeight="1">
      <c r="A16" s="10"/>
      <c r="B16" s="13" t="s">
        <v>2</v>
      </c>
      <c r="C16" s="11"/>
      <c r="D16" s="14">
        <v>0</v>
      </c>
      <c r="E16" s="14"/>
      <c r="F16" s="14"/>
      <c r="G16" s="70" t="e">
        <f t="shared" si="0"/>
        <v>#DIV/0!</v>
      </c>
      <c r="H16" s="70" t="e">
        <f t="shared" si="1"/>
        <v>#DIV/0!</v>
      </c>
      <c r="I16" s="12"/>
    </row>
    <row r="17" spans="1:9" ht="20.25" customHeight="1">
      <c r="A17" s="10"/>
      <c r="B17" s="13" t="s">
        <v>232</v>
      </c>
      <c r="C17" s="11"/>
      <c r="D17" s="14">
        <v>35100</v>
      </c>
      <c r="E17" s="14">
        <v>5000</v>
      </c>
      <c r="F17" s="14">
        <v>6574.4</v>
      </c>
      <c r="G17" s="70">
        <f t="shared" si="0"/>
        <v>0.18730484330484329</v>
      </c>
      <c r="H17" s="70">
        <f t="shared" si="1"/>
        <v>1.3148799999999998</v>
      </c>
      <c r="I17" s="12"/>
    </row>
    <row r="18" spans="1:9" ht="26.25" customHeight="1">
      <c r="A18" s="10"/>
      <c r="B18" s="13" t="s">
        <v>150</v>
      </c>
      <c r="C18" s="11"/>
      <c r="D18" s="14">
        <v>5000</v>
      </c>
      <c r="E18" s="14">
        <v>2100</v>
      </c>
      <c r="F18" s="14">
        <v>2439.3000000000002</v>
      </c>
      <c r="G18" s="70">
        <f t="shared" si="0"/>
        <v>0.48786000000000002</v>
      </c>
      <c r="H18" s="70">
        <f t="shared" si="1"/>
        <v>1.1615714285714287</v>
      </c>
      <c r="I18" s="12"/>
    </row>
    <row r="19" spans="1:9" ht="30.75" hidden="1" customHeight="1">
      <c r="A19" s="10"/>
      <c r="B19" s="13" t="s">
        <v>128</v>
      </c>
      <c r="C19" s="11"/>
      <c r="D19" s="14"/>
      <c r="E19" s="14"/>
      <c r="F19" s="14"/>
      <c r="G19" s="70" t="e">
        <f t="shared" si="0"/>
        <v>#DIV/0!</v>
      </c>
      <c r="H19" s="70" t="e">
        <f t="shared" si="1"/>
        <v>#DIV/0!</v>
      </c>
      <c r="I19" s="12"/>
    </row>
    <row r="20" spans="1:9" ht="35.25" customHeight="1">
      <c r="A20" s="10"/>
      <c r="B20" s="13" t="s">
        <v>151</v>
      </c>
      <c r="C20" s="11"/>
      <c r="D20" s="14">
        <v>2600</v>
      </c>
      <c r="E20" s="14">
        <v>1200</v>
      </c>
      <c r="F20" s="14">
        <v>1615.4</v>
      </c>
      <c r="G20" s="70">
        <f t="shared" si="0"/>
        <v>0.62130769230769234</v>
      </c>
      <c r="H20" s="70">
        <f t="shared" si="1"/>
        <v>1.3461666666666667</v>
      </c>
      <c r="I20" s="12"/>
    </row>
    <row r="21" spans="1:9" ht="35.25" customHeight="1">
      <c r="A21" s="10"/>
      <c r="B21" s="13" t="s">
        <v>153</v>
      </c>
      <c r="C21" s="11"/>
      <c r="D21" s="14">
        <v>500</v>
      </c>
      <c r="E21" s="14">
        <v>200</v>
      </c>
      <c r="F21" s="14">
        <v>192.8</v>
      </c>
      <c r="G21" s="70">
        <f t="shared" si="0"/>
        <v>0.3856</v>
      </c>
      <c r="H21" s="70">
        <f t="shared" si="1"/>
        <v>0.96400000000000008</v>
      </c>
      <c r="I21" s="12"/>
    </row>
    <row r="22" spans="1:9" ht="19.5" hidden="1" customHeight="1">
      <c r="A22" s="10"/>
      <c r="B22" s="13" t="s">
        <v>3</v>
      </c>
      <c r="C22" s="11"/>
      <c r="D22" s="14">
        <v>0</v>
      </c>
      <c r="E22" s="14"/>
      <c r="F22" s="14"/>
      <c r="G22" s="70" t="e">
        <f t="shared" si="0"/>
        <v>#DIV/0!</v>
      </c>
      <c r="H22" s="70" t="e">
        <f t="shared" si="1"/>
        <v>#DIV/0!</v>
      </c>
      <c r="I22" s="12"/>
    </row>
    <row r="23" spans="1:9" ht="49.5" customHeight="1">
      <c r="A23" s="10"/>
      <c r="B23" s="13" t="s">
        <v>336</v>
      </c>
      <c r="C23" s="11"/>
      <c r="D23" s="14">
        <v>0</v>
      </c>
      <c r="E23" s="14">
        <v>0</v>
      </c>
      <c r="F23" s="14">
        <v>105.8</v>
      </c>
      <c r="G23" s="70">
        <v>0</v>
      </c>
      <c r="H23" s="70">
        <v>0</v>
      </c>
      <c r="I23" s="12"/>
    </row>
    <row r="24" spans="1:9" ht="30" hidden="1" customHeight="1">
      <c r="A24" s="10"/>
      <c r="B24" s="13" t="s">
        <v>184</v>
      </c>
      <c r="C24" s="11"/>
      <c r="D24" s="14">
        <v>0</v>
      </c>
      <c r="E24" s="14"/>
      <c r="F24" s="14"/>
      <c r="G24" s="70" t="e">
        <f t="shared" si="0"/>
        <v>#DIV/0!</v>
      </c>
      <c r="H24" s="70" t="e">
        <f t="shared" si="1"/>
        <v>#DIV/0!</v>
      </c>
      <c r="I24" s="12"/>
    </row>
    <row r="25" spans="1:9" ht="1.5" hidden="1" customHeight="1">
      <c r="A25" s="10"/>
      <c r="B25" s="13" t="s">
        <v>185</v>
      </c>
      <c r="C25" s="11"/>
      <c r="D25" s="14">
        <v>0</v>
      </c>
      <c r="E25" s="14"/>
      <c r="F25" s="14"/>
      <c r="G25" s="70" t="e">
        <f t="shared" si="0"/>
        <v>#DIV/0!</v>
      </c>
      <c r="H25" s="70" t="e">
        <f t="shared" si="1"/>
        <v>#DIV/0!</v>
      </c>
      <c r="I25" s="12"/>
    </row>
    <row r="26" spans="1:9" ht="33.75" customHeight="1">
      <c r="A26" s="10"/>
      <c r="B26" s="13" t="s">
        <v>152</v>
      </c>
      <c r="C26" s="11"/>
      <c r="D26" s="14">
        <v>600</v>
      </c>
      <c r="E26" s="14">
        <v>282</v>
      </c>
      <c r="F26" s="14">
        <v>238.3</v>
      </c>
      <c r="G26" s="70">
        <f t="shared" si="0"/>
        <v>0.39716666666666667</v>
      </c>
      <c r="H26" s="70">
        <f t="shared" si="1"/>
        <v>0.84503546099290783</v>
      </c>
      <c r="I26" s="12"/>
    </row>
    <row r="27" spans="1:9" ht="30" hidden="1" customHeight="1">
      <c r="A27" s="10"/>
      <c r="B27" s="13" t="s">
        <v>139</v>
      </c>
      <c r="C27" s="11"/>
      <c r="D27" s="14"/>
      <c r="E27" s="14"/>
      <c r="F27" s="14"/>
      <c r="G27" s="70" t="e">
        <f t="shared" si="0"/>
        <v>#DIV/0!</v>
      </c>
      <c r="H27" s="70" t="e">
        <f t="shared" si="1"/>
        <v>#DIV/0!</v>
      </c>
      <c r="I27" s="12"/>
    </row>
    <row r="28" spans="1:9" ht="39.75" customHeight="1">
      <c r="A28" s="10"/>
      <c r="B28" s="13" t="s">
        <v>154</v>
      </c>
      <c r="C28" s="11"/>
      <c r="D28" s="14">
        <v>0</v>
      </c>
      <c r="E28" s="14">
        <v>0</v>
      </c>
      <c r="F28" s="14">
        <v>269.5</v>
      </c>
      <c r="G28" s="70">
        <v>0</v>
      </c>
      <c r="H28" s="70">
        <v>0</v>
      </c>
      <c r="I28" s="12"/>
    </row>
    <row r="29" spans="1:9" ht="61.5" customHeight="1">
      <c r="A29" s="10"/>
      <c r="B29" s="13" t="s">
        <v>355</v>
      </c>
      <c r="C29" s="11"/>
      <c r="D29" s="14">
        <v>800</v>
      </c>
      <c r="E29" s="14">
        <v>600</v>
      </c>
      <c r="F29" s="14">
        <v>3225.4</v>
      </c>
      <c r="G29" s="70">
        <f t="shared" si="0"/>
        <v>4.0317499999999997</v>
      </c>
      <c r="H29" s="70">
        <f t="shared" si="1"/>
        <v>5.3756666666666666</v>
      </c>
      <c r="I29" s="12"/>
    </row>
    <row r="30" spans="1:9" ht="33" customHeight="1">
      <c r="A30" s="10"/>
      <c r="B30" s="16" t="s">
        <v>356</v>
      </c>
      <c r="C30" s="11"/>
      <c r="D30" s="14">
        <v>250</v>
      </c>
      <c r="E30" s="14">
        <v>100</v>
      </c>
      <c r="F30" s="14">
        <v>472.3</v>
      </c>
      <c r="G30" s="70">
        <f t="shared" si="0"/>
        <v>1.8892</v>
      </c>
      <c r="H30" s="70">
        <f t="shared" si="1"/>
        <v>4.7229999999999999</v>
      </c>
      <c r="I30" s="12"/>
    </row>
    <row r="31" spans="1:9" ht="18.75" hidden="1" customHeight="1">
      <c r="A31" s="10"/>
      <c r="B31" s="13" t="s">
        <v>4</v>
      </c>
      <c r="C31" s="11"/>
      <c r="D31" s="14"/>
      <c r="E31" s="14"/>
      <c r="F31" s="14"/>
      <c r="G31" s="70" t="e">
        <f t="shared" si="0"/>
        <v>#DIV/0!</v>
      </c>
      <c r="H31" s="70" t="e">
        <f t="shared" si="1"/>
        <v>#DIV/0!</v>
      </c>
      <c r="I31" s="12"/>
    </row>
    <row r="32" spans="1:9">
      <c r="A32" s="10"/>
      <c r="B32" s="13" t="s">
        <v>5</v>
      </c>
      <c r="C32" s="11"/>
      <c r="D32" s="14">
        <v>0</v>
      </c>
      <c r="E32" s="14">
        <v>0</v>
      </c>
      <c r="F32" s="14">
        <v>600</v>
      </c>
      <c r="G32" s="70">
        <v>0</v>
      </c>
      <c r="H32" s="70">
        <v>0</v>
      </c>
      <c r="I32" s="12"/>
    </row>
    <row r="33" spans="1:9">
      <c r="A33" s="10"/>
      <c r="B33" s="16" t="s">
        <v>6</v>
      </c>
      <c r="C33" s="11"/>
      <c r="D33" s="14">
        <f>SUM(D34:D43)</f>
        <v>678299.3</v>
      </c>
      <c r="E33" s="14">
        <f>SUM(E34:E43)</f>
        <v>333591.99999999994</v>
      </c>
      <c r="F33" s="14">
        <f>SUM(F34:F43)</f>
        <v>334830.5</v>
      </c>
      <c r="G33" s="70">
        <f t="shared" si="0"/>
        <v>0.4936323832266965</v>
      </c>
      <c r="H33" s="70">
        <f t="shared" si="1"/>
        <v>1.0037126190076502</v>
      </c>
      <c r="I33" s="12"/>
    </row>
    <row r="34" spans="1:9">
      <c r="A34" s="15"/>
      <c r="B34" s="16" t="s">
        <v>7</v>
      </c>
      <c r="C34" s="17"/>
      <c r="D34" s="18">
        <v>134474.9</v>
      </c>
      <c r="E34" s="18">
        <v>67237.399999999994</v>
      </c>
      <c r="F34" s="18">
        <v>57138.2</v>
      </c>
      <c r="G34" s="70">
        <f t="shared" si="0"/>
        <v>0.42489862420421953</v>
      </c>
      <c r="H34" s="70">
        <f t="shared" si="1"/>
        <v>0.84979788034635484</v>
      </c>
      <c r="I34" s="12"/>
    </row>
    <row r="35" spans="1:9">
      <c r="A35" s="15"/>
      <c r="B35" s="16" t="s">
        <v>8</v>
      </c>
      <c r="C35" s="17"/>
      <c r="D35" s="18">
        <v>443418.5</v>
      </c>
      <c r="E35" s="18">
        <v>215525.3</v>
      </c>
      <c r="F35" s="18">
        <f>248593.5+0.1</f>
        <v>248593.6</v>
      </c>
      <c r="G35" s="70">
        <f t="shared" si="0"/>
        <v>0.56062974368457785</v>
      </c>
      <c r="H35" s="70">
        <f t="shared" si="1"/>
        <v>1.1534311749015083</v>
      </c>
      <c r="I35" s="12"/>
    </row>
    <row r="36" spans="1:9">
      <c r="A36" s="15"/>
      <c r="B36" s="16" t="s">
        <v>9</v>
      </c>
      <c r="C36" s="17"/>
      <c r="D36" s="18">
        <v>88993</v>
      </c>
      <c r="E36" s="18">
        <v>42557.599999999999</v>
      </c>
      <c r="F36" s="18">
        <v>22042.9</v>
      </c>
      <c r="G36" s="70">
        <f t="shared" si="0"/>
        <v>0.24769251514164037</v>
      </c>
      <c r="H36" s="70">
        <f t="shared" si="1"/>
        <v>0.51795448991484483</v>
      </c>
      <c r="I36" s="12"/>
    </row>
    <row r="37" spans="1:9" ht="66" hidden="1">
      <c r="A37" s="15"/>
      <c r="B37" s="16" t="s">
        <v>343</v>
      </c>
      <c r="C37" s="17"/>
      <c r="D37" s="18">
        <f>1397.6-1397.6</f>
        <v>0</v>
      </c>
      <c r="E37" s="18">
        <v>0</v>
      </c>
      <c r="F37" s="18">
        <v>0</v>
      </c>
      <c r="G37" s="70" t="e">
        <f t="shared" si="0"/>
        <v>#DIV/0!</v>
      </c>
      <c r="H37" s="70">
        <v>0</v>
      </c>
      <c r="I37" s="12"/>
    </row>
    <row r="38" spans="1:9" ht="23.25" customHeight="1">
      <c r="A38" s="15"/>
      <c r="B38" s="16" t="s">
        <v>357</v>
      </c>
      <c r="C38" s="17"/>
      <c r="D38" s="18">
        <f>1397.6+159.5+1768.4+371.4+1200+6286+230</f>
        <v>11412.9</v>
      </c>
      <c r="E38" s="18">
        <f>79.7+944.6+371.4+360+6286+230</f>
        <v>8271.7000000000007</v>
      </c>
      <c r="F38" s="18">
        <f>0+168.4+371.4+6286+230</f>
        <v>7055.8</v>
      </c>
      <c r="G38" s="70">
        <f t="shared" si="0"/>
        <v>0.61823024822788253</v>
      </c>
      <c r="H38" s="70">
        <f t="shared" si="1"/>
        <v>0.85300482367590691</v>
      </c>
      <c r="I38" s="12"/>
    </row>
    <row r="39" spans="1:9" ht="112.5" hidden="1" customHeight="1">
      <c r="A39" s="15"/>
      <c r="B39" s="16" t="s">
        <v>182</v>
      </c>
      <c r="C39" s="17"/>
      <c r="D39" s="18">
        <f>1768.4-1768.4</f>
        <v>0</v>
      </c>
      <c r="E39" s="18">
        <f>944.6-944.6</f>
        <v>0</v>
      </c>
      <c r="F39" s="18">
        <f>168.4-168.4</f>
        <v>0</v>
      </c>
      <c r="G39" s="70" t="e">
        <f t="shared" si="0"/>
        <v>#DIV/0!</v>
      </c>
      <c r="H39" s="70" t="e">
        <f t="shared" si="1"/>
        <v>#DIV/0!</v>
      </c>
      <c r="I39" s="12"/>
    </row>
    <row r="40" spans="1:9" ht="100.5" hidden="1" customHeight="1">
      <c r="A40" s="15"/>
      <c r="B40" s="16" t="s">
        <v>235</v>
      </c>
      <c r="C40" s="17"/>
      <c r="D40" s="18">
        <f>371.4-371.4</f>
        <v>0</v>
      </c>
      <c r="E40" s="18">
        <f>371.4-371.4</f>
        <v>0</v>
      </c>
      <c r="F40" s="18">
        <f>371.4-371.4</f>
        <v>0</v>
      </c>
      <c r="G40" s="70" t="e">
        <f t="shared" si="0"/>
        <v>#DIV/0!</v>
      </c>
      <c r="H40" s="70" t="e">
        <f t="shared" si="1"/>
        <v>#DIV/0!</v>
      </c>
      <c r="I40" s="12"/>
    </row>
    <row r="41" spans="1:9" ht="69.75" hidden="1" customHeight="1">
      <c r="A41" s="15"/>
      <c r="B41" s="16" t="s">
        <v>331</v>
      </c>
      <c r="C41" s="17"/>
      <c r="D41" s="18">
        <f>1200-1200</f>
        <v>0</v>
      </c>
      <c r="E41" s="18">
        <f>360-360</f>
        <v>0</v>
      </c>
      <c r="F41" s="18">
        <v>0</v>
      </c>
      <c r="G41" s="70" t="e">
        <f t="shared" si="0"/>
        <v>#DIV/0!</v>
      </c>
      <c r="H41" s="70" t="e">
        <f t="shared" si="1"/>
        <v>#DIV/0!</v>
      </c>
      <c r="I41" s="12"/>
    </row>
    <row r="42" spans="1:9" ht="81.75" hidden="1" customHeight="1">
      <c r="A42" s="15"/>
      <c r="B42" s="16" t="s">
        <v>337</v>
      </c>
      <c r="C42" s="17"/>
      <c r="D42" s="18">
        <f>6286-6286</f>
        <v>0</v>
      </c>
      <c r="E42" s="18">
        <f>6286-6286</f>
        <v>0</v>
      </c>
      <c r="F42" s="18">
        <f>6286-6286</f>
        <v>0</v>
      </c>
      <c r="G42" s="70" t="e">
        <f t="shared" si="0"/>
        <v>#DIV/0!</v>
      </c>
      <c r="H42" s="70" t="e">
        <f t="shared" si="1"/>
        <v>#DIV/0!</v>
      </c>
      <c r="I42" s="12"/>
    </row>
    <row r="43" spans="1:9" ht="81.75" hidden="1" customHeight="1">
      <c r="A43" s="15"/>
      <c r="B43" s="16" t="s">
        <v>342</v>
      </c>
      <c r="C43" s="17"/>
      <c r="D43" s="18">
        <f>230-230</f>
        <v>0</v>
      </c>
      <c r="E43" s="18">
        <f>230-230</f>
        <v>0</v>
      </c>
      <c r="F43" s="18">
        <f>230-230</f>
        <v>0</v>
      </c>
      <c r="G43" s="70" t="e">
        <f t="shared" si="0"/>
        <v>#DIV/0!</v>
      </c>
      <c r="H43" s="70" t="e">
        <f t="shared" si="1"/>
        <v>#DIV/0!</v>
      </c>
      <c r="I43" s="12"/>
    </row>
    <row r="44" spans="1:9">
      <c r="A44" s="10"/>
      <c r="B44" s="16" t="s">
        <v>358</v>
      </c>
      <c r="C44" s="11"/>
      <c r="D44" s="14">
        <f>D6+D33</f>
        <v>892849.60000000009</v>
      </c>
      <c r="E44" s="14">
        <f>E6+E33</f>
        <v>429374.49999999994</v>
      </c>
      <c r="F44" s="14">
        <f>F6+F33</f>
        <v>449520.8</v>
      </c>
      <c r="G44" s="70">
        <f t="shared" si="0"/>
        <v>0.5034675492938564</v>
      </c>
      <c r="H44" s="70">
        <f t="shared" si="1"/>
        <v>1.0469201128618491</v>
      </c>
      <c r="I44" s="12"/>
    </row>
    <row r="45" spans="1:9" hidden="1">
      <c r="A45" s="10"/>
      <c r="B45" s="13" t="s">
        <v>52</v>
      </c>
      <c r="C45" s="11"/>
      <c r="D45" s="14">
        <f>D6</f>
        <v>214550.3</v>
      </c>
      <c r="E45" s="14">
        <f>E6</f>
        <v>95782.5</v>
      </c>
      <c r="F45" s="14">
        <f>F6</f>
        <v>114690.29999999999</v>
      </c>
      <c r="G45" s="60">
        <f>F45/D45</f>
        <v>0.53456135927099613</v>
      </c>
      <c r="H45" s="60">
        <f>F45/E45</f>
        <v>1.197403492287213</v>
      </c>
      <c r="I45" s="12"/>
    </row>
    <row r="46" spans="1:9">
      <c r="A46" s="84"/>
      <c r="B46" s="85"/>
      <c r="C46" s="85"/>
      <c r="D46" s="85"/>
      <c r="E46" s="85"/>
      <c r="F46" s="85"/>
      <c r="G46" s="85"/>
      <c r="H46" s="86"/>
      <c r="I46" s="19"/>
    </row>
    <row r="47" spans="1:9" ht="15" customHeight="1">
      <c r="A47" s="78" t="s">
        <v>74</v>
      </c>
      <c r="B47" s="79" t="s">
        <v>10</v>
      </c>
      <c r="C47" s="80" t="s">
        <v>75</v>
      </c>
      <c r="D47" s="79" t="s">
        <v>348</v>
      </c>
      <c r="E47" s="76" t="s">
        <v>351</v>
      </c>
      <c r="F47" s="79" t="s">
        <v>349</v>
      </c>
      <c r="G47" s="79" t="s">
        <v>350</v>
      </c>
      <c r="H47" s="76" t="s">
        <v>352</v>
      </c>
      <c r="I47" s="9"/>
    </row>
    <row r="48" spans="1:9" ht="75.75" customHeight="1">
      <c r="A48" s="78"/>
      <c r="B48" s="79"/>
      <c r="C48" s="81"/>
      <c r="D48" s="79"/>
      <c r="E48" s="77"/>
      <c r="F48" s="79"/>
      <c r="G48" s="79"/>
      <c r="H48" s="77"/>
      <c r="I48" s="9"/>
    </row>
    <row r="49" spans="1:14" ht="21.75" customHeight="1">
      <c r="A49" s="13"/>
      <c r="B49" s="4">
        <v>1</v>
      </c>
      <c r="C49" s="59"/>
      <c r="D49" s="3">
        <v>2</v>
      </c>
      <c r="E49" s="4">
        <v>3</v>
      </c>
      <c r="F49" s="4">
        <v>4</v>
      </c>
      <c r="G49" s="3">
        <v>5</v>
      </c>
      <c r="H49" s="3">
        <v>6</v>
      </c>
      <c r="I49" s="9"/>
    </row>
    <row r="50" spans="1:14" ht="19.5" customHeight="1">
      <c r="A50" s="20" t="s">
        <v>33</v>
      </c>
      <c r="B50" s="16" t="s">
        <v>11</v>
      </c>
      <c r="C50" s="17"/>
      <c r="D50" s="18">
        <f>D52+D57+D58+D55+D56+D54+D51</f>
        <v>62073.8</v>
      </c>
      <c r="E50" s="18">
        <f>E52+E57+E58+E55+E56+E54+E51</f>
        <v>32420.1</v>
      </c>
      <c r="F50" s="18">
        <f>F52+F57+F58+F55+F56+F54+F51</f>
        <v>27130.600000000006</v>
      </c>
      <c r="G50" s="72">
        <f t="shared" ref="G50:G177" si="2">F50/D50</f>
        <v>0.4370700682091318</v>
      </c>
      <c r="H50" s="72">
        <f>F50/E50</f>
        <v>0.83684504366118573</v>
      </c>
      <c r="I50" s="61"/>
    </row>
    <row r="51" spans="1:14" ht="61.5" customHeight="1">
      <c r="A51" s="20" t="s">
        <v>34</v>
      </c>
      <c r="B51" s="16" t="s">
        <v>112</v>
      </c>
      <c r="C51" s="17" t="s">
        <v>34</v>
      </c>
      <c r="D51" s="18">
        <v>2679.5</v>
      </c>
      <c r="E51" s="18">
        <v>1280</v>
      </c>
      <c r="F51" s="18">
        <v>1179.9000000000001</v>
      </c>
      <c r="G51" s="72">
        <f t="shared" si="2"/>
        <v>0.44034334763948502</v>
      </c>
      <c r="H51" s="72">
        <f t="shared" ref="H51:H113" si="3">F51/E51</f>
        <v>0.92179687500000007</v>
      </c>
      <c r="I51" s="61"/>
    </row>
    <row r="52" spans="1:14" ht="86.25" customHeight="1">
      <c r="A52" s="20" t="s">
        <v>35</v>
      </c>
      <c r="B52" s="16" t="s">
        <v>76</v>
      </c>
      <c r="C52" s="17" t="s">
        <v>35</v>
      </c>
      <c r="D52" s="18">
        <f>D53</f>
        <v>27418.5</v>
      </c>
      <c r="E52" s="18">
        <f>E53</f>
        <v>13895</v>
      </c>
      <c r="F52" s="18">
        <v>12497.1</v>
      </c>
      <c r="G52" s="72">
        <f t="shared" si="2"/>
        <v>0.4557907981837081</v>
      </c>
      <c r="H52" s="72">
        <f t="shared" si="3"/>
        <v>0.89939546599496223</v>
      </c>
      <c r="I52" s="62"/>
      <c r="J52" s="92"/>
      <c r="K52" s="92"/>
      <c r="L52" s="91"/>
      <c r="M52" s="91"/>
      <c r="N52" s="91"/>
    </row>
    <row r="53" spans="1:14">
      <c r="A53" s="20"/>
      <c r="B53" s="16" t="s">
        <v>359</v>
      </c>
      <c r="C53" s="17" t="s">
        <v>35</v>
      </c>
      <c r="D53" s="18">
        <v>27418.5</v>
      </c>
      <c r="E53" s="18">
        <v>13895</v>
      </c>
      <c r="F53" s="18">
        <v>12497.1</v>
      </c>
      <c r="G53" s="72">
        <f t="shared" si="2"/>
        <v>0.4557907981837081</v>
      </c>
      <c r="H53" s="72">
        <f t="shared" si="3"/>
        <v>0.89939546599496223</v>
      </c>
      <c r="I53" s="62"/>
      <c r="J53" s="92"/>
      <c r="K53" s="92"/>
      <c r="L53" s="91"/>
      <c r="M53" s="91"/>
      <c r="N53" s="91"/>
    </row>
    <row r="54" spans="1:14" ht="57" hidden="1" customHeight="1">
      <c r="A54" s="20" t="s">
        <v>97</v>
      </c>
      <c r="B54" s="16" t="s">
        <v>133</v>
      </c>
      <c r="C54" s="17" t="s">
        <v>134</v>
      </c>
      <c r="D54" s="18">
        <v>0</v>
      </c>
      <c r="E54" s="18">
        <v>0</v>
      </c>
      <c r="F54" s="18"/>
      <c r="G54" s="72" t="e">
        <f t="shared" si="2"/>
        <v>#DIV/0!</v>
      </c>
      <c r="H54" s="72" t="e">
        <f t="shared" si="3"/>
        <v>#DIV/0!</v>
      </c>
      <c r="I54" s="12"/>
      <c r="J54" s="27"/>
      <c r="K54" s="27"/>
      <c r="L54" s="26"/>
      <c r="M54" s="26"/>
      <c r="N54" s="26"/>
    </row>
    <row r="55" spans="1:14" ht="68.25" customHeight="1">
      <c r="A55" s="20" t="s">
        <v>36</v>
      </c>
      <c r="B55" s="16" t="s">
        <v>77</v>
      </c>
      <c r="C55" s="17" t="s">
        <v>36</v>
      </c>
      <c r="D55" s="18">
        <v>12022.2</v>
      </c>
      <c r="E55" s="18">
        <v>6079.3</v>
      </c>
      <c r="F55" s="18">
        <v>4496.8999999999996</v>
      </c>
      <c r="G55" s="72">
        <f t="shared" si="2"/>
        <v>0.37404967476834516</v>
      </c>
      <c r="H55" s="72">
        <f t="shared" si="3"/>
        <v>0.73970687414669445</v>
      </c>
      <c r="I55" s="12"/>
      <c r="J55" s="27"/>
      <c r="K55" s="27"/>
      <c r="L55" s="26"/>
      <c r="M55" s="26"/>
      <c r="N55" s="26"/>
    </row>
    <row r="56" spans="1:14" ht="46.5" hidden="1" customHeight="1">
      <c r="A56" s="20" t="s">
        <v>84</v>
      </c>
      <c r="B56" s="16" t="s">
        <v>85</v>
      </c>
      <c r="C56" s="17" t="s">
        <v>84</v>
      </c>
      <c r="D56" s="18">
        <v>0</v>
      </c>
      <c r="E56" s="18">
        <v>0</v>
      </c>
      <c r="F56" s="18"/>
      <c r="G56" s="72" t="e">
        <f t="shared" si="2"/>
        <v>#DIV/0!</v>
      </c>
      <c r="H56" s="72" t="e">
        <f t="shared" si="3"/>
        <v>#DIV/0!</v>
      </c>
      <c r="I56" s="12"/>
      <c r="J56" s="27"/>
      <c r="K56" s="27"/>
      <c r="L56" s="26"/>
      <c r="M56" s="26"/>
      <c r="N56" s="26"/>
    </row>
    <row r="57" spans="1:14" ht="22.5" customHeight="1">
      <c r="A57" s="20" t="s">
        <v>37</v>
      </c>
      <c r="B57" s="16" t="s">
        <v>78</v>
      </c>
      <c r="C57" s="17" t="s">
        <v>37</v>
      </c>
      <c r="D57" s="18">
        <v>300</v>
      </c>
      <c r="E57" s="18">
        <v>0</v>
      </c>
      <c r="F57" s="18">
        <v>0</v>
      </c>
      <c r="G57" s="72">
        <f t="shared" si="2"/>
        <v>0</v>
      </c>
      <c r="H57" s="72">
        <v>0</v>
      </c>
      <c r="I57" s="12"/>
    </row>
    <row r="58" spans="1:14" ht="34.5" customHeight="1">
      <c r="A58" s="28" t="s">
        <v>55</v>
      </c>
      <c r="B58" s="71" t="s">
        <v>360</v>
      </c>
      <c r="C58" s="29"/>
      <c r="D58" s="18">
        <f>D59+D60+D61+D62+D63+D64</f>
        <v>19653.599999999999</v>
      </c>
      <c r="E58" s="18">
        <f>E59+E60+E61+E62+E63+E64</f>
        <v>11165.8</v>
      </c>
      <c r="F58" s="18">
        <f>F59+F60+F61+F62+F63+F64</f>
        <v>8956.7000000000007</v>
      </c>
      <c r="G58" s="72">
        <f t="shared" si="2"/>
        <v>0.45572821264297642</v>
      </c>
      <c r="H58" s="72">
        <f t="shared" si="3"/>
        <v>0.80215479410342305</v>
      </c>
      <c r="I58" s="12"/>
    </row>
    <row r="59" spans="1:14" s="25" customFormat="1" ht="42.75" customHeight="1">
      <c r="A59" s="30"/>
      <c r="B59" s="31" t="s">
        <v>361</v>
      </c>
      <c r="C59" s="32" t="s">
        <v>156</v>
      </c>
      <c r="D59" s="24">
        <v>14477.3</v>
      </c>
      <c r="E59" s="24">
        <v>8358.5</v>
      </c>
      <c r="F59" s="24">
        <v>6456.3</v>
      </c>
      <c r="G59" s="73">
        <f t="shared" si="2"/>
        <v>0.44596022739046648</v>
      </c>
      <c r="H59" s="73">
        <f t="shared" si="3"/>
        <v>0.7724232816892983</v>
      </c>
      <c r="I59" s="63"/>
    </row>
    <row r="60" spans="1:14" s="25" customFormat="1" ht="33">
      <c r="A60" s="30"/>
      <c r="B60" s="31" t="s">
        <v>362</v>
      </c>
      <c r="C60" s="32" t="s">
        <v>186</v>
      </c>
      <c r="D60" s="24">
        <v>145</v>
      </c>
      <c r="E60" s="24">
        <v>90.8</v>
      </c>
      <c r="F60" s="24">
        <v>88.1</v>
      </c>
      <c r="G60" s="73">
        <f t="shared" si="2"/>
        <v>0.60758620689655174</v>
      </c>
      <c r="H60" s="73">
        <f t="shared" si="3"/>
        <v>0.97026431718061668</v>
      </c>
      <c r="I60" s="63"/>
    </row>
    <row r="61" spans="1:14" s="25" customFormat="1" ht="54" customHeight="1">
      <c r="A61" s="30"/>
      <c r="B61" s="31" t="s">
        <v>86</v>
      </c>
      <c r="C61" s="32" t="s">
        <v>101</v>
      </c>
      <c r="D61" s="24">
        <v>79</v>
      </c>
      <c r="E61" s="24">
        <v>46.5</v>
      </c>
      <c r="F61" s="24">
        <v>0</v>
      </c>
      <c r="G61" s="73">
        <f t="shared" si="2"/>
        <v>0</v>
      </c>
      <c r="H61" s="73">
        <f t="shared" si="3"/>
        <v>0</v>
      </c>
      <c r="I61" s="63"/>
    </row>
    <row r="62" spans="1:14" s="25" customFormat="1" ht="23.25" customHeight="1">
      <c r="A62" s="30"/>
      <c r="B62" s="31" t="s">
        <v>363</v>
      </c>
      <c r="C62" s="32" t="s">
        <v>87</v>
      </c>
      <c r="D62" s="24">
        <v>4200.3999999999996</v>
      </c>
      <c r="E62" s="24">
        <v>2160.1</v>
      </c>
      <c r="F62" s="24">
        <v>1902.8</v>
      </c>
      <c r="G62" s="73">
        <f t="shared" si="2"/>
        <v>0.45300447576421299</v>
      </c>
      <c r="H62" s="73">
        <f t="shared" si="3"/>
        <v>0.88088514420628672</v>
      </c>
      <c r="I62" s="63"/>
    </row>
    <row r="63" spans="1:14" s="25" customFormat="1" ht="37.5" customHeight="1">
      <c r="A63" s="30"/>
      <c r="B63" s="31" t="s">
        <v>127</v>
      </c>
      <c r="C63" s="32" t="s">
        <v>155</v>
      </c>
      <c r="D63" s="24">
        <v>301.89999999999998</v>
      </c>
      <c r="E63" s="24">
        <v>301.89999999999998</v>
      </c>
      <c r="F63" s="24">
        <v>301.8</v>
      </c>
      <c r="G63" s="73">
        <f t="shared" si="2"/>
        <v>0.99966876449155362</v>
      </c>
      <c r="H63" s="73">
        <f t="shared" si="3"/>
        <v>0.99966876449155362</v>
      </c>
      <c r="I63" s="63"/>
    </row>
    <row r="64" spans="1:14" s="25" customFormat="1" ht="38.25" customHeight="1">
      <c r="A64" s="30"/>
      <c r="B64" s="31" t="s">
        <v>100</v>
      </c>
      <c r="C64" s="32" t="s">
        <v>126</v>
      </c>
      <c r="D64" s="24">
        <v>450</v>
      </c>
      <c r="E64" s="24">
        <v>208</v>
      </c>
      <c r="F64" s="24">
        <v>207.7</v>
      </c>
      <c r="G64" s="73">
        <f t="shared" si="2"/>
        <v>0.46155555555555555</v>
      </c>
      <c r="H64" s="73">
        <f t="shared" si="3"/>
        <v>0.9985576923076922</v>
      </c>
      <c r="I64" s="63"/>
    </row>
    <row r="65" spans="1:9" ht="36" customHeight="1">
      <c r="A65" s="20" t="s">
        <v>38</v>
      </c>
      <c r="B65" s="16" t="s">
        <v>364</v>
      </c>
      <c r="C65" s="17"/>
      <c r="D65" s="18">
        <f>D70+D66</f>
        <v>200</v>
      </c>
      <c r="E65" s="18">
        <f>E70+E66</f>
        <v>178</v>
      </c>
      <c r="F65" s="18">
        <f>F70+F66</f>
        <v>0</v>
      </c>
      <c r="G65" s="72">
        <f t="shared" si="2"/>
        <v>0</v>
      </c>
      <c r="H65" s="72">
        <f t="shared" si="3"/>
        <v>0</v>
      </c>
      <c r="I65" s="12"/>
    </row>
    <row r="66" spans="1:9" ht="27.75" customHeight="1">
      <c r="A66" s="20" t="s">
        <v>236</v>
      </c>
      <c r="B66" s="33" t="s">
        <v>365</v>
      </c>
      <c r="C66" s="17"/>
      <c r="D66" s="18">
        <f>D67</f>
        <v>100</v>
      </c>
      <c r="E66" s="18">
        <f>E67</f>
        <v>99</v>
      </c>
      <c r="F66" s="18">
        <f>F67</f>
        <v>0</v>
      </c>
      <c r="G66" s="72">
        <f t="shared" si="2"/>
        <v>0</v>
      </c>
      <c r="H66" s="72">
        <f t="shared" si="3"/>
        <v>0</v>
      </c>
      <c r="I66" s="12"/>
    </row>
    <row r="67" spans="1:9" ht="120" customHeight="1">
      <c r="A67" s="20"/>
      <c r="B67" s="16" t="s">
        <v>237</v>
      </c>
      <c r="C67" s="17" t="s">
        <v>238</v>
      </c>
      <c r="D67" s="18">
        <f>SUM(D68:D69)</f>
        <v>100</v>
      </c>
      <c r="E67" s="18">
        <f>SUM(E68:E69)</f>
        <v>99</v>
      </c>
      <c r="F67" s="18">
        <f>SUM(F68:F69)</f>
        <v>0</v>
      </c>
      <c r="G67" s="72">
        <f t="shared" si="2"/>
        <v>0</v>
      </c>
      <c r="H67" s="72">
        <f t="shared" si="3"/>
        <v>0</v>
      </c>
      <c r="I67" s="12"/>
    </row>
    <row r="68" spans="1:9" ht="54" customHeight="1">
      <c r="A68" s="20"/>
      <c r="B68" s="16" t="s">
        <v>239</v>
      </c>
      <c r="C68" s="17" t="s">
        <v>240</v>
      </c>
      <c r="D68" s="18">
        <v>100</v>
      </c>
      <c r="E68" s="18">
        <v>99</v>
      </c>
      <c r="F68" s="18">
        <v>0</v>
      </c>
      <c r="G68" s="72">
        <f t="shared" si="2"/>
        <v>0</v>
      </c>
      <c r="H68" s="72">
        <f t="shared" si="3"/>
        <v>0</v>
      </c>
      <c r="I68" s="12"/>
    </row>
    <row r="69" spans="1:9" ht="39" hidden="1" customHeight="1">
      <c r="A69" s="20"/>
      <c r="B69" s="16" t="s">
        <v>242</v>
      </c>
      <c r="C69" s="17" t="s">
        <v>241</v>
      </c>
      <c r="D69" s="18">
        <v>0</v>
      </c>
      <c r="E69" s="18">
        <v>0</v>
      </c>
      <c r="F69" s="18"/>
      <c r="G69" s="72" t="e">
        <f t="shared" si="2"/>
        <v>#DIV/0!</v>
      </c>
      <c r="H69" s="72" t="e">
        <f t="shared" si="3"/>
        <v>#DIV/0!</v>
      </c>
      <c r="I69" s="12"/>
    </row>
    <row r="70" spans="1:9" ht="59.25" customHeight="1">
      <c r="A70" s="20" t="s">
        <v>73</v>
      </c>
      <c r="B70" s="16" t="s">
        <v>79</v>
      </c>
      <c r="C70" s="17"/>
      <c r="D70" s="18">
        <f>D71+D75</f>
        <v>100</v>
      </c>
      <c r="E70" s="18">
        <f>E71+E75</f>
        <v>79</v>
      </c>
      <c r="F70" s="18">
        <f>F71+F75</f>
        <v>0</v>
      </c>
      <c r="G70" s="72">
        <f t="shared" si="2"/>
        <v>0</v>
      </c>
      <c r="H70" s="72">
        <f t="shared" si="3"/>
        <v>0</v>
      </c>
      <c r="I70" s="12"/>
    </row>
    <row r="71" spans="1:9" ht="50.25" hidden="1" customHeight="1">
      <c r="A71" s="20"/>
      <c r="B71" s="16" t="s">
        <v>125</v>
      </c>
      <c r="C71" s="17" t="s">
        <v>102</v>
      </c>
      <c r="D71" s="18"/>
      <c r="E71" s="18"/>
      <c r="F71" s="18"/>
      <c r="G71" s="72" t="e">
        <f t="shared" si="2"/>
        <v>#DIV/0!</v>
      </c>
      <c r="H71" s="72" t="e">
        <f t="shared" si="3"/>
        <v>#DIV/0!</v>
      </c>
      <c r="I71" s="12"/>
    </row>
    <row r="72" spans="1:9" ht="49.5" hidden="1" customHeight="1">
      <c r="A72" s="20"/>
      <c r="B72" s="16" t="s">
        <v>114</v>
      </c>
      <c r="C72" s="17" t="s">
        <v>113</v>
      </c>
      <c r="D72" s="18"/>
      <c r="E72" s="18"/>
      <c r="F72" s="18"/>
      <c r="G72" s="72" t="e">
        <f t="shared" si="2"/>
        <v>#DIV/0!</v>
      </c>
      <c r="H72" s="72" t="e">
        <f t="shared" si="3"/>
        <v>#DIV/0!</v>
      </c>
      <c r="I72" s="12"/>
    </row>
    <row r="73" spans="1:9" ht="65.25" hidden="1" customHeight="1">
      <c r="A73" s="20"/>
      <c r="B73" s="16" t="s">
        <v>116</v>
      </c>
      <c r="C73" s="17" t="s">
        <v>115</v>
      </c>
      <c r="D73" s="18"/>
      <c r="E73" s="18"/>
      <c r="F73" s="18"/>
      <c r="G73" s="72" t="e">
        <f t="shared" si="2"/>
        <v>#DIV/0!</v>
      </c>
      <c r="H73" s="72" t="e">
        <f t="shared" si="3"/>
        <v>#DIV/0!</v>
      </c>
      <c r="I73" s="12"/>
    </row>
    <row r="74" spans="1:9" ht="69" hidden="1" customHeight="1">
      <c r="A74" s="20"/>
      <c r="B74" s="16" t="s">
        <v>132</v>
      </c>
      <c r="C74" s="17" t="s">
        <v>131</v>
      </c>
      <c r="D74" s="18"/>
      <c r="E74" s="18"/>
      <c r="F74" s="18"/>
      <c r="G74" s="72" t="e">
        <f t="shared" si="2"/>
        <v>#DIV/0!</v>
      </c>
      <c r="H74" s="72" t="e">
        <f t="shared" si="3"/>
        <v>#DIV/0!</v>
      </c>
      <c r="I74" s="12"/>
    </row>
    <row r="75" spans="1:9" ht="106.5" customHeight="1">
      <c r="A75" s="20"/>
      <c r="B75" s="16" t="s">
        <v>243</v>
      </c>
      <c r="C75" s="17" t="s">
        <v>244</v>
      </c>
      <c r="D75" s="18">
        <f>SUM(D76:D80)</f>
        <v>100</v>
      </c>
      <c r="E75" s="18">
        <f>SUM(E76:E80)</f>
        <v>79</v>
      </c>
      <c r="F75" s="18">
        <f>SUM(F76:F80)</f>
        <v>0</v>
      </c>
      <c r="G75" s="72">
        <f t="shared" si="2"/>
        <v>0</v>
      </c>
      <c r="H75" s="72">
        <f t="shared" si="3"/>
        <v>0</v>
      </c>
      <c r="I75" s="12"/>
    </row>
    <row r="76" spans="1:9" ht="51" hidden="1" customHeight="1">
      <c r="A76" s="20"/>
      <c r="B76" s="16" t="s">
        <v>246</v>
      </c>
      <c r="C76" s="17" t="s">
        <v>245</v>
      </c>
      <c r="D76" s="18">
        <v>0</v>
      </c>
      <c r="E76" s="18">
        <v>0</v>
      </c>
      <c r="F76" s="18"/>
      <c r="G76" s="72" t="e">
        <f t="shared" si="2"/>
        <v>#DIV/0!</v>
      </c>
      <c r="H76" s="72" t="e">
        <f t="shared" si="3"/>
        <v>#DIV/0!</v>
      </c>
      <c r="I76" s="12"/>
    </row>
    <row r="77" spans="1:9" ht="84" hidden="1" customHeight="1">
      <c r="A77" s="20"/>
      <c r="B77" s="16" t="s">
        <v>248</v>
      </c>
      <c r="C77" s="17" t="s">
        <v>247</v>
      </c>
      <c r="D77" s="18">
        <v>0</v>
      </c>
      <c r="E77" s="18">
        <v>0</v>
      </c>
      <c r="F77" s="18"/>
      <c r="G77" s="72" t="e">
        <f t="shared" si="2"/>
        <v>#DIV/0!</v>
      </c>
      <c r="H77" s="72" t="e">
        <f t="shared" si="3"/>
        <v>#DIV/0!</v>
      </c>
      <c r="I77" s="12"/>
    </row>
    <row r="78" spans="1:9" ht="103.5" customHeight="1">
      <c r="A78" s="20"/>
      <c r="B78" s="16" t="s">
        <v>250</v>
      </c>
      <c r="C78" s="17" t="s">
        <v>249</v>
      </c>
      <c r="D78" s="18">
        <v>30</v>
      </c>
      <c r="E78" s="18">
        <v>30</v>
      </c>
      <c r="F78" s="18">
        <v>0</v>
      </c>
      <c r="G78" s="72">
        <f t="shared" si="2"/>
        <v>0</v>
      </c>
      <c r="H78" s="72">
        <f t="shared" si="3"/>
        <v>0</v>
      </c>
      <c r="I78" s="12"/>
    </row>
    <row r="79" spans="1:9" ht="195.75" customHeight="1">
      <c r="A79" s="20"/>
      <c r="B79" s="16" t="s">
        <v>252</v>
      </c>
      <c r="C79" s="17" t="s">
        <v>251</v>
      </c>
      <c r="D79" s="18">
        <v>20</v>
      </c>
      <c r="E79" s="18">
        <v>14</v>
      </c>
      <c r="F79" s="18">
        <v>0</v>
      </c>
      <c r="G79" s="72">
        <f t="shared" si="2"/>
        <v>0</v>
      </c>
      <c r="H79" s="72">
        <f t="shared" si="3"/>
        <v>0</v>
      </c>
      <c r="I79" s="12"/>
    </row>
    <row r="80" spans="1:9" ht="41.25" customHeight="1">
      <c r="A80" s="20"/>
      <c r="B80" s="16" t="s">
        <v>201</v>
      </c>
      <c r="C80" s="17" t="s">
        <v>200</v>
      </c>
      <c r="D80" s="18">
        <v>50</v>
      </c>
      <c r="E80" s="18">
        <v>35</v>
      </c>
      <c r="F80" s="18">
        <v>0</v>
      </c>
      <c r="G80" s="72">
        <f t="shared" si="2"/>
        <v>0</v>
      </c>
      <c r="H80" s="72">
        <f t="shared" si="3"/>
        <v>0</v>
      </c>
      <c r="I80" s="12"/>
    </row>
    <row r="81" spans="1:9" ht="19.5" customHeight="1">
      <c r="A81" s="20" t="s">
        <v>39</v>
      </c>
      <c r="B81" s="16" t="s">
        <v>12</v>
      </c>
      <c r="C81" s="17"/>
      <c r="D81" s="18">
        <f>D87+D91+D95+D129+D82</f>
        <v>61941.5</v>
      </c>
      <c r="E81" s="18">
        <f>E87+E91+E95+E129+E82</f>
        <v>40051.199999999997</v>
      </c>
      <c r="F81" s="18">
        <f>F87+F91+F95+F129+F82</f>
        <v>23470.2</v>
      </c>
      <c r="G81" s="72">
        <f t="shared" si="2"/>
        <v>0.37890913200358406</v>
      </c>
      <c r="H81" s="72">
        <f t="shared" si="3"/>
        <v>0.58600491371045071</v>
      </c>
      <c r="I81" s="12"/>
    </row>
    <row r="82" spans="1:9" ht="19.5" customHeight="1">
      <c r="A82" s="20" t="s">
        <v>187</v>
      </c>
      <c r="B82" s="16" t="s">
        <v>366</v>
      </c>
      <c r="C82" s="17"/>
      <c r="D82" s="18">
        <f>D83</f>
        <v>65</v>
      </c>
      <c r="E82" s="18">
        <f>E83</f>
        <v>22.7</v>
      </c>
      <c r="F82" s="18">
        <f>F83</f>
        <v>0</v>
      </c>
      <c r="G82" s="72">
        <f t="shared" si="2"/>
        <v>0</v>
      </c>
      <c r="H82" s="72">
        <f t="shared" si="3"/>
        <v>0</v>
      </c>
      <c r="I82" s="12"/>
    </row>
    <row r="83" spans="1:9" ht="69" hidden="1" customHeight="1">
      <c r="A83" s="20"/>
      <c r="B83" s="16" t="s">
        <v>194</v>
      </c>
      <c r="C83" s="17"/>
      <c r="D83" s="18">
        <f>D84+D85+D86</f>
        <v>65</v>
      </c>
      <c r="E83" s="18">
        <f>E84+E85+E86</f>
        <v>22.7</v>
      </c>
      <c r="F83" s="18">
        <f>F84+F85+F86</f>
        <v>0</v>
      </c>
      <c r="G83" s="72">
        <f t="shared" si="2"/>
        <v>0</v>
      </c>
      <c r="H83" s="72">
        <f t="shared" si="3"/>
        <v>0</v>
      </c>
      <c r="I83" s="12"/>
    </row>
    <row r="84" spans="1:9" s="25" customFormat="1" ht="19.5" customHeight="1">
      <c r="A84" s="21"/>
      <c r="B84" s="22" t="s">
        <v>189</v>
      </c>
      <c r="C84" s="23" t="s">
        <v>188</v>
      </c>
      <c r="D84" s="24">
        <v>15</v>
      </c>
      <c r="E84" s="24">
        <v>5.2</v>
      </c>
      <c r="F84" s="24">
        <v>0</v>
      </c>
      <c r="G84" s="73">
        <f t="shared" si="2"/>
        <v>0</v>
      </c>
      <c r="H84" s="73">
        <f t="shared" si="3"/>
        <v>0</v>
      </c>
      <c r="I84" s="63"/>
    </row>
    <row r="85" spans="1:9" s="25" customFormat="1" ht="56.25" customHeight="1">
      <c r="A85" s="21"/>
      <c r="B85" s="22" t="s">
        <v>192</v>
      </c>
      <c r="C85" s="68" t="s">
        <v>190</v>
      </c>
      <c r="D85" s="24">
        <v>50</v>
      </c>
      <c r="E85" s="24">
        <v>17.5</v>
      </c>
      <c r="F85" s="24">
        <v>0</v>
      </c>
      <c r="G85" s="73">
        <f t="shared" si="2"/>
        <v>0</v>
      </c>
      <c r="H85" s="73">
        <f t="shared" si="3"/>
        <v>0</v>
      </c>
      <c r="I85" s="63"/>
    </row>
    <row r="86" spans="1:9" ht="25.5" hidden="1" customHeight="1">
      <c r="A86" s="20"/>
      <c r="B86" s="16" t="s">
        <v>193</v>
      </c>
      <c r="C86" s="34" t="s">
        <v>191</v>
      </c>
      <c r="D86" s="18"/>
      <c r="E86" s="18"/>
      <c r="F86" s="18">
        <v>0</v>
      </c>
      <c r="G86" s="72" t="e">
        <f t="shared" si="2"/>
        <v>#DIV/0!</v>
      </c>
      <c r="H86" s="72" t="e">
        <f t="shared" si="3"/>
        <v>#DIV/0!</v>
      </c>
      <c r="I86" s="12"/>
    </row>
    <row r="87" spans="1:9" ht="21.75" customHeight="1">
      <c r="A87" s="20" t="s">
        <v>98</v>
      </c>
      <c r="B87" s="16" t="s">
        <v>367</v>
      </c>
      <c r="C87" s="17"/>
      <c r="D87" s="18">
        <f>D88+D89+D90</f>
        <v>182</v>
      </c>
      <c r="E87" s="18">
        <f>E88+E89+E90</f>
        <v>50</v>
      </c>
      <c r="F87" s="18">
        <f>F88+F89+F90</f>
        <v>0</v>
      </c>
      <c r="G87" s="72">
        <f t="shared" si="2"/>
        <v>0</v>
      </c>
      <c r="H87" s="72">
        <f t="shared" si="3"/>
        <v>0</v>
      </c>
      <c r="I87" s="12"/>
    </row>
    <row r="88" spans="1:9" ht="99" hidden="1" customHeight="1">
      <c r="A88" s="20"/>
      <c r="B88" s="16" t="s">
        <v>104</v>
      </c>
      <c r="C88" s="17" t="s">
        <v>103</v>
      </c>
      <c r="D88" s="18"/>
      <c r="E88" s="18"/>
      <c r="F88" s="18"/>
      <c r="G88" s="72" t="e">
        <f t="shared" si="2"/>
        <v>#DIV/0!</v>
      </c>
      <c r="H88" s="72" t="e">
        <f t="shared" si="3"/>
        <v>#DIV/0!</v>
      </c>
      <c r="I88" s="12"/>
    </row>
    <row r="89" spans="1:9" s="25" customFormat="1" ht="107.25" customHeight="1">
      <c r="A89" s="21"/>
      <c r="B89" s="22" t="s">
        <v>254</v>
      </c>
      <c r="C89" s="23" t="s">
        <v>253</v>
      </c>
      <c r="D89" s="24">
        <v>32</v>
      </c>
      <c r="E89" s="24">
        <v>0</v>
      </c>
      <c r="F89" s="24">
        <v>0</v>
      </c>
      <c r="G89" s="73">
        <f t="shared" si="2"/>
        <v>0</v>
      </c>
      <c r="H89" s="73">
        <v>0</v>
      </c>
      <c r="I89" s="63"/>
    </row>
    <row r="90" spans="1:9" s="25" customFormat="1" ht="58.5" customHeight="1">
      <c r="A90" s="21"/>
      <c r="B90" s="22" t="s">
        <v>338</v>
      </c>
      <c r="C90" s="23" t="s">
        <v>339</v>
      </c>
      <c r="D90" s="24">
        <v>150</v>
      </c>
      <c r="E90" s="24">
        <v>50</v>
      </c>
      <c r="F90" s="24">
        <v>0</v>
      </c>
      <c r="G90" s="73">
        <f t="shared" si="2"/>
        <v>0</v>
      </c>
      <c r="H90" s="73">
        <f t="shared" si="3"/>
        <v>0</v>
      </c>
      <c r="I90" s="63"/>
    </row>
    <row r="91" spans="1:9" ht="23.25" customHeight="1">
      <c r="A91" s="20" t="s">
        <v>117</v>
      </c>
      <c r="B91" s="16" t="s">
        <v>368</v>
      </c>
      <c r="C91" s="17"/>
      <c r="D91" s="18">
        <f>D92</f>
        <v>5554</v>
      </c>
      <c r="E91" s="18">
        <f>E92</f>
        <v>3224.5</v>
      </c>
      <c r="F91" s="18">
        <f>F92</f>
        <v>2041.3</v>
      </c>
      <c r="G91" s="72">
        <f t="shared" si="2"/>
        <v>0.36753691033489377</v>
      </c>
      <c r="H91" s="72">
        <f t="shared" si="3"/>
        <v>0.63305938905256631</v>
      </c>
      <c r="I91" s="12"/>
    </row>
    <row r="92" spans="1:9" ht="42.75" hidden="1" customHeight="1">
      <c r="A92" s="20"/>
      <c r="B92" s="35" t="s">
        <v>140</v>
      </c>
      <c r="C92" s="42" t="s">
        <v>141</v>
      </c>
      <c r="D92" s="18">
        <f>D93+D94</f>
        <v>5554</v>
      </c>
      <c r="E92" s="18">
        <f>E93+E94</f>
        <v>3224.5</v>
      </c>
      <c r="F92" s="18">
        <f>F93+F94</f>
        <v>2041.3</v>
      </c>
      <c r="G92" s="72">
        <f t="shared" si="2"/>
        <v>0.36753691033489377</v>
      </c>
      <c r="H92" s="72">
        <f t="shared" si="3"/>
        <v>0.63305938905256631</v>
      </c>
      <c r="I92" s="12"/>
    </row>
    <row r="93" spans="1:9" ht="68.25" hidden="1" customHeight="1">
      <c r="A93" s="20"/>
      <c r="B93" s="35" t="s">
        <v>157</v>
      </c>
      <c r="C93" s="42" t="s">
        <v>158</v>
      </c>
      <c r="D93" s="18"/>
      <c r="E93" s="18"/>
      <c r="F93" s="18"/>
      <c r="G93" s="72" t="e">
        <f t="shared" si="2"/>
        <v>#DIV/0!</v>
      </c>
      <c r="H93" s="72" t="e">
        <f t="shared" si="3"/>
        <v>#DIV/0!</v>
      </c>
      <c r="I93" s="12"/>
    </row>
    <row r="94" spans="1:9" s="25" customFormat="1" ht="87" customHeight="1">
      <c r="A94" s="21"/>
      <c r="B94" s="37" t="s">
        <v>199</v>
      </c>
      <c r="C94" s="36" t="s">
        <v>198</v>
      </c>
      <c r="D94" s="24">
        <v>5554</v>
      </c>
      <c r="E94" s="24">
        <v>3224.5</v>
      </c>
      <c r="F94" s="24">
        <v>2041.3</v>
      </c>
      <c r="G94" s="73">
        <f t="shared" si="2"/>
        <v>0.36753691033489377</v>
      </c>
      <c r="H94" s="73">
        <f t="shared" si="3"/>
        <v>0.63305938905256631</v>
      </c>
      <c r="I94" s="63"/>
    </row>
    <row r="95" spans="1:9" ht="40.5" customHeight="1">
      <c r="A95" s="20" t="s">
        <v>53</v>
      </c>
      <c r="B95" s="16" t="s">
        <v>369</v>
      </c>
      <c r="C95" s="17"/>
      <c r="D95" s="18">
        <f>D96+D100+D106+D121+D126</f>
        <v>54020.5</v>
      </c>
      <c r="E95" s="18">
        <f>E96+E100+E106+E121+E126</f>
        <v>35169.300000000003</v>
      </c>
      <c r="F95" s="18">
        <f>F96+F100+F106+F121+F126</f>
        <v>20799.400000000001</v>
      </c>
      <c r="G95" s="72">
        <f t="shared" si="2"/>
        <v>0.38502790607269466</v>
      </c>
      <c r="H95" s="72">
        <f t="shared" si="3"/>
        <v>0.59140784718490269</v>
      </c>
      <c r="I95" s="12"/>
    </row>
    <row r="96" spans="1:9" ht="82.5" hidden="1" customHeight="1">
      <c r="A96" s="20"/>
      <c r="B96" s="16" t="s">
        <v>125</v>
      </c>
      <c r="C96" s="17" t="s">
        <v>102</v>
      </c>
      <c r="D96" s="18">
        <f>D98+D99+D97</f>
        <v>0</v>
      </c>
      <c r="E96" s="18">
        <f>E98+E99+E97</f>
        <v>0</v>
      </c>
      <c r="F96" s="18">
        <f>F98+F99+F97</f>
        <v>0</v>
      </c>
      <c r="G96" s="72" t="e">
        <f t="shared" si="2"/>
        <v>#DIV/0!</v>
      </c>
      <c r="H96" s="72" t="e">
        <f t="shared" si="3"/>
        <v>#DIV/0!</v>
      </c>
      <c r="I96" s="12"/>
    </row>
    <row r="97" spans="1:9" ht="39" hidden="1" customHeight="1">
      <c r="A97" s="20"/>
      <c r="B97" s="16" t="s">
        <v>256</v>
      </c>
      <c r="C97" s="17" t="s">
        <v>255</v>
      </c>
      <c r="D97" s="18">
        <v>0</v>
      </c>
      <c r="E97" s="18">
        <v>0</v>
      </c>
      <c r="F97" s="18"/>
      <c r="G97" s="72" t="e">
        <f t="shared" si="2"/>
        <v>#DIV/0!</v>
      </c>
      <c r="H97" s="72" t="e">
        <f t="shared" si="3"/>
        <v>#DIV/0!</v>
      </c>
      <c r="I97" s="12"/>
    </row>
    <row r="98" spans="1:9" ht="137.25" hidden="1" customHeight="1">
      <c r="A98" s="38"/>
      <c r="B98" s="16" t="s">
        <v>160</v>
      </c>
      <c r="C98" s="17" t="s">
        <v>159</v>
      </c>
      <c r="D98" s="18"/>
      <c r="E98" s="18"/>
      <c r="F98" s="18"/>
      <c r="G98" s="72" t="e">
        <f t="shared" si="2"/>
        <v>#DIV/0!</v>
      </c>
      <c r="H98" s="72" t="e">
        <f t="shared" si="3"/>
        <v>#DIV/0!</v>
      </c>
      <c r="I98" s="12"/>
    </row>
    <row r="99" spans="1:9" s="40" customFormat="1" ht="57" hidden="1" customHeight="1">
      <c r="A99" s="38"/>
      <c r="B99" s="35" t="s">
        <v>162</v>
      </c>
      <c r="C99" s="17" t="s">
        <v>161</v>
      </c>
      <c r="D99" s="18"/>
      <c r="E99" s="18"/>
      <c r="F99" s="18"/>
      <c r="G99" s="72" t="e">
        <f t="shared" si="2"/>
        <v>#DIV/0!</v>
      </c>
      <c r="H99" s="72" t="e">
        <f t="shared" si="3"/>
        <v>#DIV/0!</v>
      </c>
      <c r="I99" s="39"/>
    </row>
    <row r="100" spans="1:9" s="40" customFormat="1" ht="79.5" hidden="1" customHeight="1">
      <c r="A100" s="38"/>
      <c r="B100" s="35" t="s">
        <v>167</v>
      </c>
      <c r="C100" s="17" t="s">
        <v>166</v>
      </c>
      <c r="D100" s="18">
        <f>D101+D102+D103+D104+D105</f>
        <v>24005.200000000001</v>
      </c>
      <c r="E100" s="18">
        <f>E101+E102+E103+E104+E105</f>
        <v>13069.6</v>
      </c>
      <c r="F100" s="18">
        <f>F101+F102+F103+F104+F105</f>
        <v>7972</v>
      </c>
      <c r="G100" s="72">
        <f t="shared" si="2"/>
        <v>0.33209471281222402</v>
      </c>
      <c r="H100" s="72">
        <f t="shared" si="3"/>
        <v>0.60996510987329378</v>
      </c>
      <c r="I100" s="39"/>
    </row>
    <row r="101" spans="1:9" s="45" customFormat="1" ht="106.5" customHeight="1">
      <c r="A101" s="43"/>
      <c r="B101" s="37" t="s">
        <v>164</v>
      </c>
      <c r="C101" s="23" t="s">
        <v>163</v>
      </c>
      <c r="D101" s="24">
        <v>24005.200000000001</v>
      </c>
      <c r="E101" s="24">
        <v>13069.6</v>
      </c>
      <c r="F101" s="24">
        <v>7972</v>
      </c>
      <c r="G101" s="73">
        <f t="shared" si="2"/>
        <v>0.33209471281222402</v>
      </c>
      <c r="H101" s="73">
        <f t="shared" si="3"/>
        <v>0.60996510987329378</v>
      </c>
      <c r="I101" s="64"/>
    </row>
    <row r="102" spans="1:9" s="40" customFormat="1" ht="104.25" hidden="1" customHeight="1">
      <c r="A102" s="38"/>
      <c r="B102" s="35" t="s">
        <v>203</v>
      </c>
      <c r="C102" s="17" t="s">
        <v>202</v>
      </c>
      <c r="D102" s="18"/>
      <c r="E102" s="18"/>
      <c r="F102" s="18"/>
      <c r="G102" s="72" t="e">
        <f t="shared" si="2"/>
        <v>#DIV/0!</v>
      </c>
      <c r="H102" s="72" t="e">
        <f t="shared" si="3"/>
        <v>#DIV/0!</v>
      </c>
      <c r="I102" s="39"/>
    </row>
    <row r="103" spans="1:9" s="40" customFormat="1" ht="104.25" hidden="1" customHeight="1">
      <c r="A103" s="38"/>
      <c r="B103" s="35" t="s">
        <v>205</v>
      </c>
      <c r="C103" s="17" t="s">
        <v>204</v>
      </c>
      <c r="D103" s="18"/>
      <c r="E103" s="18"/>
      <c r="F103" s="18"/>
      <c r="G103" s="72" t="e">
        <f t="shared" si="2"/>
        <v>#DIV/0!</v>
      </c>
      <c r="H103" s="72" t="e">
        <f t="shared" si="3"/>
        <v>#DIV/0!</v>
      </c>
      <c r="I103" s="39"/>
    </row>
    <row r="104" spans="1:9" s="40" customFormat="1" ht="123" hidden="1" customHeight="1">
      <c r="A104" s="38"/>
      <c r="B104" s="35" t="s">
        <v>207</v>
      </c>
      <c r="C104" s="17" t="s">
        <v>206</v>
      </c>
      <c r="D104" s="18"/>
      <c r="E104" s="18"/>
      <c r="F104" s="18"/>
      <c r="G104" s="72" t="e">
        <f t="shared" si="2"/>
        <v>#DIV/0!</v>
      </c>
      <c r="H104" s="72" t="e">
        <f t="shared" si="3"/>
        <v>#DIV/0!</v>
      </c>
      <c r="I104" s="39"/>
    </row>
    <row r="105" spans="1:9" s="40" customFormat="1" ht="119.25" hidden="1" customHeight="1">
      <c r="A105" s="38"/>
      <c r="B105" s="35" t="s">
        <v>209</v>
      </c>
      <c r="C105" s="17" t="s">
        <v>208</v>
      </c>
      <c r="D105" s="18"/>
      <c r="E105" s="18"/>
      <c r="F105" s="18"/>
      <c r="G105" s="72" t="e">
        <f t="shared" si="2"/>
        <v>#DIV/0!</v>
      </c>
      <c r="H105" s="72" t="e">
        <f t="shared" si="3"/>
        <v>#DIV/0!</v>
      </c>
      <c r="I105" s="39"/>
    </row>
    <row r="106" spans="1:9" s="40" customFormat="1" ht="70.5" hidden="1" customHeight="1">
      <c r="A106" s="38"/>
      <c r="B106" s="35" t="s">
        <v>143</v>
      </c>
      <c r="C106" s="17" t="s">
        <v>165</v>
      </c>
      <c r="D106" s="18">
        <f>SUM(D107:D125)</f>
        <v>18025.5</v>
      </c>
      <c r="E106" s="18">
        <f>SUM(E107:E125)</f>
        <v>14939.400000000001</v>
      </c>
      <c r="F106" s="18">
        <f>SUM(F107:F125)</f>
        <v>12827.4</v>
      </c>
      <c r="G106" s="72">
        <f t="shared" si="2"/>
        <v>0.71162519763668131</v>
      </c>
      <c r="H106" s="72">
        <f t="shared" si="3"/>
        <v>0.85862886059681098</v>
      </c>
      <c r="I106" s="39"/>
    </row>
    <row r="107" spans="1:9" s="45" customFormat="1" ht="70.5" customHeight="1">
      <c r="A107" s="43"/>
      <c r="B107" s="37" t="s">
        <v>335</v>
      </c>
      <c r="C107" s="23" t="s">
        <v>334</v>
      </c>
      <c r="D107" s="24">
        <v>74.5</v>
      </c>
      <c r="E107" s="24">
        <v>74.5</v>
      </c>
      <c r="F107" s="24">
        <v>72</v>
      </c>
      <c r="G107" s="73">
        <f t="shared" si="2"/>
        <v>0.96644295302013428</v>
      </c>
      <c r="H107" s="73">
        <f t="shared" si="3"/>
        <v>0.96644295302013428</v>
      </c>
      <c r="I107" s="64"/>
    </row>
    <row r="108" spans="1:9" s="45" customFormat="1" ht="46.5" customHeight="1">
      <c r="A108" s="43"/>
      <c r="B108" s="37" t="s">
        <v>169</v>
      </c>
      <c r="C108" s="41" t="s">
        <v>168</v>
      </c>
      <c r="D108" s="24">
        <v>1000</v>
      </c>
      <c r="E108" s="24">
        <v>1000</v>
      </c>
      <c r="F108" s="24">
        <v>280.7</v>
      </c>
      <c r="G108" s="73">
        <f t="shared" si="2"/>
        <v>0.28070000000000001</v>
      </c>
      <c r="H108" s="73">
        <f t="shared" si="3"/>
        <v>0.28070000000000001</v>
      </c>
      <c r="I108" s="64"/>
    </row>
    <row r="109" spans="1:9" s="45" customFormat="1" ht="39.75" customHeight="1">
      <c r="A109" s="43"/>
      <c r="B109" s="37" t="s">
        <v>170</v>
      </c>
      <c r="C109" s="41" t="s">
        <v>171</v>
      </c>
      <c r="D109" s="24">
        <v>4025</v>
      </c>
      <c r="E109" s="24">
        <v>3445.1</v>
      </c>
      <c r="F109" s="24">
        <v>3386</v>
      </c>
      <c r="G109" s="73">
        <f t="shared" si="2"/>
        <v>0.84124223602484471</v>
      </c>
      <c r="H109" s="73">
        <f t="shared" si="3"/>
        <v>0.98284520042959567</v>
      </c>
      <c r="I109" s="64"/>
    </row>
    <row r="110" spans="1:9" s="45" customFormat="1" ht="55.5" customHeight="1">
      <c r="A110" s="43"/>
      <c r="B110" s="37" t="s">
        <v>173</v>
      </c>
      <c r="C110" s="41" t="s">
        <v>172</v>
      </c>
      <c r="D110" s="24">
        <v>975</v>
      </c>
      <c r="E110" s="24">
        <v>498.8</v>
      </c>
      <c r="F110" s="24">
        <v>137.1</v>
      </c>
      <c r="G110" s="73">
        <f t="shared" si="2"/>
        <v>0.14061538461538461</v>
      </c>
      <c r="H110" s="73">
        <f t="shared" si="3"/>
        <v>0.27485966319165994</v>
      </c>
      <c r="I110" s="64"/>
    </row>
    <row r="111" spans="1:9" s="45" customFormat="1" ht="64.5" customHeight="1">
      <c r="A111" s="43"/>
      <c r="B111" s="37" t="s">
        <v>258</v>
      </c>
      <c r="C111" s="41" t="s">
        <v>257</v>
      </c>
      <c r="D111" s="24">
        <v>10390</v>
      </c>
      <c r="E111" s="24">
        <v>9256</v>
      </c>
      <c r="F111" s="24">
        <v>8541</v>
      </c>
      <c r="G111" s="73">
        <f t="shared" si="2"/>
        <v>0.82204042348411932</v>
      </c>
      <c r="H111" s="73">
        <f t="shared" si="3"/>
        <v>0.922752808988764</v>
      </c>
      <c r="I111" s="64"/>
    </row>
    <row r="112" spans="1:9" s="45" customFormat="1" ht="27" customHeight="1">
      <c r="A112" s="43"/>
      <c r="B112" s="37" t="s">
        <v>260</v>
      </c>
      <c r="C112" s="41" t="s">
        <v>259</v>
      </c>
      <c r="D112" s="24">
        <v>254.4</v>
      </c>
      <c r="E112" s="24">
        <v>254.4</v>
      </c>
      <c r="F112" s="24">
        <v>0</v>
      </c>
      <c r="G112" s="73">
        <f t="shared" si="2"/>
        <v>0</v>
      </c>
      <c r="H112" s="73">
        <f t="shared" si="3"/>
        <v>0</v>
      </c>
      <c r="I112" s="64"/>
    </row>
    <row r="113" spans="1:9" s="40" customFormat="1" ht="94.5" hidden="1" customHeight="1">
      <c r="A113" s="38"/>
      <c r="B113" s="35" t="s">
        <v>262</v>
      </c>
      <c r="C113" s="69" t="s">
        <v>261</v>
      </c>
      <c r="D113" s="18"/>
      <c r="E113" s="18"/>
      <c r="F113" s="18"/>
      <c r="G113" s="72" t="e">
        <f t="shared" si="2"/>
        <v>#DIV/0!</v>
      </c>
      <c r="H113" s="72" t="e">
        <f t="shared" si="3"/>
        <v>#DIV/0!</v>
      </c>
      <c r="I113" s="39"/>
    </row>
    <row r="114" spans="1:9" s="45" customFormat="1" ht="51" customHeight="1">
      <c r="A114" s="43"/>
      <c r="B114" s="37" t="s">
        <v>183</v>
      </c>
      <c r="C114" s="41" t="s">
        <v>263</v>
      </c>
      <c r="D114" s="24">
        <v>896</v>
      </c>
      <c r="E114" s="24">
        <v>0</v>
      </c>
      <c r="F114" s="24">
        <v>0</v>
      </c>
      <c r="G114" s="73">
        <f t="shared" si="2"/>
        <v>0</v>
      </c>
      <c r="H114" s="73">
        <v>0</v>
      </c>
      <c r="I114" s="64"/>
    </row>
    <row r="115" spans="1:9" s="45" customFormat="1" ht="69.75" hidden="1" customHeight="1">
      <c r="A115" s="43"/>
      <c r="B115" s="37" t="s">
        <v>174</v>
      </c>
      <c r="C115" s="41" t="s">
        <v>210</v>
      </c>
      <c r="D115" s="24"/>
      <c r="E115" s="24"/>
      <c r="F115" s="24"/>
      <c r="G115" s="73" t="e">
        <f t="shared" si="2"/>
        <v>#DIV/0!</v>
      </c>
      <c r="H115" s="73" t="e">
        <f t="shared" ref="H115:H178" si="4">F115/E115</f>
        <v>#DIV/0!</v>
      </c>
      <c r="I115" s="64"/>
    </row>
    <row r="116" spans="1:9" s="45" customFormat="1" ht="59.25" hidden="1" customHeight="1">
      <c r="A116" s="43"/>
      <c r="B116" s="37" t="s">
        <v>216</v>
      </c>
      <c r="C116" s="41" t="s">
        <v>211</v>
      </c>
      <c r="D116" s="24"/>
      <c r="E116" s="24"/>
      <c r="F116" s="24"/>
      <c r="G116" s="73" t="e">
        <f t="shared" si="2"/>
        <v>#DIV/0!</v>
      </c>
      <c r="H116" s="73" t="e">
        <f t="shared" si="4"/>
        <v>#DIV/0!</v>
      </c>
      <c r="I116" s="64"/>
    </row>
    <row r="117" spans="1:9" s="45" customFormat="1" ht="59.25" hidden="1" customHeight="1">
      <c r="A117" s="43"/>
      <c r="B117" s="37" t="s">
        <v>217</v>
      </c>
      <c r="C117" s="41" t="s">
        <v>212</v>
      </c>
      <c r="D117" s="24"/>
      <c r="E117" s="24"/>
      <c r="F117" s="24"/>
      <c r="G117" s="73" t="e">
        <f t="shared" si="2"/>
        <v>#DIV/0!</v>
      </c>
      <c r="H117" s="73" t="e">
        <f t="shared" si="4"/>
        <v>#DIV/0!</v>
      </c>
      <c r="I117" s="64"/>
    </row>
    <row r="118" spans="1:9" s="45" customFormat="1" ht="78.75" hidden="1" customHeight="1">
      <c r="A118" s="43"/>
      <c r="B118" s="37" t="s">
        <v>218</v>
      </c>
      <c r="C118" s="41" t="s">
        <v>213</v>
      </c>
      <c r="D118" s="24"/>
      <c r="E118" s="24"/>
      <c r="F118" s="24"/>
      <c r="G118" s="73" t="e">
        <f t="shared" si="2"/>
        <v>#DIV/0!</v>
      </c>
      <c r="H118" s="73" t="e">
        <f t="shared" si="4"/>
        <v>#DIV/0!</v>
      </c>
      <c r="I118" s="64"/>
    </row>
    <row r="119" spans="1:9" s="45" customFormat="1" ht="87.75" hidden="1" customHeight="1">
      <c r="A119" s="43"/>
      <c r="B119" s="37" t="s">
        <v>219</v>
      </c>
      <c r="C119" s="41" t="s">
        <v>214</v>
      </c>
      <c r="D119" s="24"/>
      <c r="E119" s="24"/>
      <c r="F119" s="24"/>
      <c r="G119" s="73" t="e">
        <f t="shared" si="2"/>
        <v>#DIV/0!</v>
      </c>
      <c r="H119" s="73" t="e">
        <f t="shared" si="4"/>
        <v>#DIV/0!</v>
      </c>
      <c r="I119" s="64"/>
    </row>
    <row r="120" spans="1:9" s="45" customFormat="1" ht="109.5" hidden="1" customHeight="1">
      <c r="A120" s="43"/>
      <c r="B120" s="37" t="s">
        <v>220</v>
      </c>
      <c r="C120" s="41" t="s">
        <v>215</v>
      </c>
      <c r="D120" s="24"/>
      <c r="E120" s="24"/>
      <c r="F120" s="24"/>
      <c r="G120" s="73" t="e">
        <f t="shared" si="2"/>
        <v>#DIV/0!</v>
      </c>
      <c r="H120" s="73" t="e">
        <f t="shared" si="4"/>
        <v>#DIV/0!</v>
      </c>
      <c r="I120" s="64"/>
    </row>
    <row r="121" spans="1:9" s="45" customFormat="1" ht="66" hidden="1" customHeight="1">
      <c r="A121" s="43"/>
      <c r="B121" s="37" t="s">
        <v>221</v>
      </c>
      <c r="C121" s="23" t="s">
        <v>222</v>
      </c>
      <c r="D121" s="24">
        <f>D122</f>
        <v>0</v>
      </c>
      <c r="E121" s="24">
        <f>E122</f>
        <v>0</v>
      </c>
      <c r="F121" s="24"/>
      <c r="G121" s="73" t="e">
        <f t="shared" si="2"/>
        <v>#DIV/0!</v>
      </c>
      <c r="H121" s="73" t="e">
        <f t="shared" si="4"/>
        <v>#DIV/0!</v>
      </c>
      <c r="I121" s="64"/>
    </row>
    <row r="122" spans="1:9" s="45" customFormat="1" ht="57.75" hidden="1" customHeight="1">
      <c r="A122" s="43"/>
      <c r="B122" s="37" t="s">
        <v>224</v>
      </c>
      <c r="C122" s="23" t="s">
        <v>223</v>
      </c>
      <c r="D122" s="24"/>
      <c r="E122" s="24"/>
      <c r="F122" s="24"/>
      <c r="G122" s="73" t="e">
        <f t="shared" si="2"/>
        <v>#DIV/0!</v>
      </c>
      <c r="H122" s="73" t="e">
        <f t="shared" si="4"/>
        <v>#DIV/0!</v>
      </c>
      <c r="I122" s="64"/>
    </row>
    <row r="123" spans="1:9" s="45" customFormat="1" ht="87.75" hidden="1" customHeight="1">
      <c r="A123" s="43"/>
      <c r="B123" s="37"/>
      <c r="C123" s="23"/>
      <c r="D123" s="24"/>
      <c r="E123" s="24"/>
      <c r="F123" s="24"/>
      <c r="G123" s="73" t="e">
        <f t="shared" si="2"/>
        <v>#DIV/0!</v>
      </c>
      <c r="H123" s="73" t="e">
        <f t="shared" si="4"/>
        <v>#DIV/0!</v>
      </c>
      <c r="I123" s="64"/>
    </row>
    <row r="124" spans="1:9" s="45" customFormat="1" ht="60.75" customHeight="1">
      <c r="A124" s="43"/>
      <c r="B124" s="37" t="s">
        <v>327</v>
      </c>
      <c r="C124" s="23" t="s">
        <v>326</v>
      </c>
      <c r="D124" s="24">
        <v>385.6</v>
      </c>
      <c r="E124" s="24">
        <v>385.6</v>
      </c>
      <c r="F124" s="24">
        <v>385.6</v>
      </c>
      <c r="G124" s="73">
        <f t="shared" si="2"/>
        <v>1</v>
      </c>
      <c r="H124" s="73">
        <f t="shared" si="4"/>
        <v>1</v>
      </c>
      <c r="I124" s="64"/>
    </row>
    <row r="125" spans="1:9" s="45" customFormat="1" ht="28.5" customHeight="1">
      <c r="A125" s="43"/>
      <c r="B125" s="37" t="s">
        <v>181</v>
      </c>
      <c r="C125" s="23" t="s">
        <v>180</v>
      </c>
      <c r="D125" s="24">
        <v>25</v>
      </c>
      <c r="E125" s="24">
        <v>25</v>
      </c>
      <c r="F125" s="24">
        <v>25</v>
      </c>
      <c r="G125" s="73">
        <f t="shared" si="2"/>
        <v>1</v>
      </c>
      <c r="H125" s="73">
        <f t="shared" si="4"/>
        <v>1</v>
      </c>
      <c r="I125" s="64"/>
    </row>
    <row r="126" spans="1:9" s="40" customFormat="1" ht="66.75" customHeight="1">
      <c r="A126" s="38"/>
      <c r="B126" s="37" t="s">
        <v>370</v>
      </c>
      <c r="C126" s="17" t="s">
        <v>328</v>
      </c>
      <c r="D126" s="18">
        <f>D128+D127</f>
        <v>11989.8</v>
      </c>
      <c r="E126" s="18">
        <f>E128+E127</f>
        <v>7160.3</v>
      </c>
      <c r="F126" s="18">
        <f>F128+F127</f>
        <v>0</v>
      </c>
      <c r="G126" s="72">
        <f t="shared" si="2"/>
        <v>0</v>
      </c>
      <c r="H126" s="72">
        <f t="shared" si="4"/>
        <v>0</v>
      </c>
      <c r="I126" s="39"/>
    </row>
    <row r="127" spans="1:9" s="40" customFormat="1" ht="66.75" hidden="1" customHeight="1">
      <c r="A127" s="38"/>
      <c r="B127" s="35" t="s">
        <v>346</v>
      </c>
      <c r="C127" s="17" t="s">
        <v>345</v>
      </c>
      <c r="D127" s="18">
        <v>5363.4</v>
      </c>
      <c r="E127" s="18">
        <v>1593.2</v>
      </c>
      <c r="F127" s="18">
        <v>0</v>
      </c>
      <c r="G127" s="72">
        <f t="shared" si="2"/>
        <v>0</v>
      </c>
      <c r="H127" s="72">
        <f t="shared" si="4"/>
        <v>0</v>
      </c>
      <c r="I127" s="39"/>
    </row>
    <row r="128" spans="1:9" s="40" customFormat="1" ht="72" hidden="1" customHeight="1">
      <c r="A128" s="38"/>
      <c r="B128" s="35" t="s">
        <v>329</v>
      </c>
      <c r="C128" s="17" t="s">
        <v>330</v>
      </c>
      <c r="D128" s="18">
        <v>6626.4</v>
      </c>
      <c r="E128" s="18">
        <v>5567.1</v>
      </c>
      <c r="F128" s="18">
        <v>0</v>
      </c>
      <c r="G128" s="72">
        <f t="shared" si="2"/>
        <v>0</v>
      </c>
      <c r="H128" s="72">
        <f t="shared" si="4"/>
        <v>0</v>
      </c>
      <c r="I128" s="39"/>
    </row>
    <row r="129" spans="1:9" s="40" customFormat="1" ht="39" customHeight="1">
      <c r="A129" s="38" t="s">
        <v>40</v>
      </c>
      <c r="B129" s="35" t="s">
        <v>371</v>
      </c>
      <c r="C129" s="42"/>
      <c r="D129" s="18">
        <f>D130+D131</f>
        <v>2120</v>
      </c>
      <c r="E129" s="18">
        <f>E130+E131</f>
        <v>1584.7</v>
      </c>
      <c r="F129" s="18">
        <f>F130+F131</f>
        <v>629.5</v>
      </c>
      <c r="G129" s="72">
        <f t="shared" si="2"/>
        <v>0.29693396226415092</v>
      </c>
      <c r="H129" s="72">
        <f t="shared" si="4"/>
        <v>0.39723606991859656</v>
      </c>
      <c r="I129" s="39"/>
    </row>
    <row r="130" spans="1:9" s="45" customFormat="1" ht="37.5" customHeight="1">
      <c r="A130" s="43"/>
      <c r="B130" s="44" t="s">
        <v>54</v>
      </c>
      <c r="C130" s="23" t="s">
        <v>105</v>
      </c>
      <c r="D130" s="24">
        <v>270</v>
      </c>
      <c r="E130" s="24">
        <v>166.7</v>
      </c>
      <c r="F130" s="24">
        <v>29.5</v>
      </c>
      <c r="G130" s="73">
        <f t="shared" si="2"/>
        <v>0.10925925925925926</v>
      </c>
      <c r="H130" s="73">
        <f t="shared" si="4"/>
        <v>0.1769646070785843</v>
      </c>
      <c r="I130" s="64"/>
    </row>
    <row r="131" spans="1:9" s="40" customFormat="1" ht="66" hidden="1" customHeight="1">
      <c r="A131" s="38"/>
      <c r="B131" s="33" t="s">
        <v>118</v>
      </c>
      <c r="C131" s="17" t="s">
        <v>142</v>
      </c>
      <c r="D131" s="18">
        <f>SUM(D132:D137)</f>
        <v>1850</v>
      </c>
      <c r="E131" s="18">
        <f>SUM(E132:E137)</f>
        <v>1418</v>
      </c>
      <c r="F131" s="18">
        <f>SUM(F132:F137)</f>
        <v>600</v>
      </c>
      <c r="G131" s="72">
        <f t="shared" si="2"/>
        <v>0.32432432432432434</v>
      </c>
      <c r="H131" s="72">
        <f t="shared" si="4"/>
        <v>0.42313117066290551</v>
      </c>
      <c r="I131" s="39"/>
    </row>
    <row r="132" spans="1:9" s="45" customFormat="1" ht="53.25" customHeight="1">
      <c r="A132" s="43"/>
      <c r="B132" s="44" t="s">
        <v>265</v>
      </c>
      <c r="C132" s="23" t="s">
        <v>264</v>
      </c>
      <c r="D132" s="24">
        <v>195</v>
      </c>
      <c r="E132" s="24">
        <v>92</v>
      </c>
      <c r="F132" s="24">
        <v>0</v>
      </c>
      <c r="G132" s="73">
        <f t="shared" si="2"/>
        <v>0</v>
      </c>
      <c r="H132" s="73">
        <f t="shared" si="4"/>
        <v>0</v>
      </c>
      <c r="I132" s="64"/>
    </row>
    <row r="133" spans="1:9" s="45" customFormat="1" ht="42.75" customHeight="1">
      <c r="A133" s="43"/>
      <c r="B133" s="44" t="s">
        <v>267</v>
      </c>
      <c r="C133" s="23" t="s">
        <v>266</v>
      </c>
      <c r="D133" s="24">
        <v>335</v>
      </c>
      <c r="E133" s="24">
        <v>202</v>
      </c>
      <c r="F133" s="24">
        <v>0</v>
      </c>
      <c r="G133" s="73">
        <f t="shared" si="2"/>
        <v>0</v>
      </c>
      <c r="H133" s="73">
        <f t="shared" si="4"/>
        <v>0</v>
      </c>
      <c r="I133" s="64"/>
    </row>
    <row r="134" spans="1:9" s="45" customFormat="1" ht="37.5" customHeight="1">
      <c r="A134" s="43"/>
      <c r="B134" s="44" t="s">
        <v>269</v>
      </c>
      <c r="C134" s="23" t="s">
        <v>268</v>
      </c>
      <c r="D134" s="24">
        <v>290</v>
      </c>
      <c r="E134" s="24">
        <v>185</v>
      </c>
      <c r="F134" s="24">
        <v>0</v>
      </c>
      <c r="G134" s="73">
        <f t="shared" si="2"/>
        <v>0</v>
      </c>
      <c r="H134" s="73">
        <f t="shared" si="4"/>
        <v>0</v>
      </c>
      <c r="I134" s="64"/>
    </row>
    <row r="135" spans="1:9" s="45" customFormat="1" ht="37.5" customHeight="1">
      <c r="A135" s="43"/>
      <c r="B135" s="44" t="s">
        <v>271</v>
      </c>
      <c r="C135" s="23" t="s">
        <v>270</v>
      </c>
      <c r="D135" s="24">
        <v>360</v>
      </c>
      <c r="E135" s="24">
        <v>360</v>
      </c>
      <c r="F135" s="24">
        <v>360</v>
      </c>
      <c r="G135" s="73">
        <f t="shared" si="2"/>
        <v>1</v>
      </c>
      <c r="H135" s="73">
        <f t="shared" si="4"/>
        <v>1</v>
      </c>
      <c r="I135" s="64"/>
    </row>
    <row r="136" spans="1:9" s="45" customFormat="1" ht="37.5" customHeight="1">
      <c r="A136" s="43"/>
      <c r="B136" s="44" t="s">
        <v>273</v>
      </c>
      <c r="C136" s="23" t="s">
        <v>272</v>
      </c>
      <c r="D136" s="24">
        <v>360</v>
      </c>
      <c r="E136" s="24">
        <v>269</v>
      </c>
      <c r="F136" s="24">
        <v>0</v>
      </c>
      <c r="G136" s="73">
        <f t="shared" si="2"/>
        <v>0</v>
      </c>
      <c r="H136" s="73">
        <f t="shared" si="4"/>
        <v>0</v>
      </c>
      <c r="I136" s="64"/>
    </row>
    <row r="137" spans="1:9" s="45" customFormat="1" ht="52.5" customHeight="1">
      <c r="A137" s="43"/>
      <c r="B137" s="44" t="s">
        <v>275</v>
      </c>
      <c r="C137" s="23" t="s">
        <v>274</v>
      </c>
      <c r="D137" s="24">
        <v>310</v>
      </c>
      <c r="E137" s="24">
        <v>310</v>
      </c>
      <c r="F137" s="24">
        <v>240</v>
      </c>
      <c r="G137" s="73">
        <f t="shared" si="2"/>
        <v>0.77419354838709675</v>
      </c>
      <c r="H137" s="73">
        <f t="shared" si="4"/>
        <v>0.77419354838709675</v>
      </c>
      <c r="I137" s="64"/>
    </row>
    <row r="138" spans="1:9" s="40" customFormat="1" ht="51" hidden="1" customHeight="1">
      <c r="A138" s="38"/>
      <c r="B138" s="33" t="s">
        <v>225</v>
      </c>
      <c r="C138" s="46" t="s">
        <v>226</v>
      </c>
      <c r="D138" s="18"/>
      <c r="E138" s="18"/>
      <c r="F138" s="18"/>
      <c r="G138" s="72" t="e">
        <f t="shared" si="2"/>
        <v>#DIV/0!</v>
      </c>
      <c r="H138" s="72" t="e">
        <f t="shared" si="4"/>
        <v>#DIV/0!</v>
      </c>
      <c r="I138" s="39"/>
    </row>
    <row r="139" spans="1:9" s="40" customFormat="1" ht="54" hidden="1" customHeight="1">
      <c r="A139" s="38"/>
      <c r="B139" s="33" t="s">
        <v>225</v>
      </c>
      <c r="C139" s="46" t="s">
        <v>227</v>
      </c>
      <c r="D139" s="18"/>
      <c r="E139" s="18"/>
      <c r="F139" s="18"/>
      <c r="G139" s="72" t="e">
        <f t="shared" si="2"/>
        <v>#DIV/0!</v>
      </c>
      <c r="H139" s="72" t="e">
        <f t="shared" si="4"/>
        <v>#DIV/0!</v>
      </c>
      <c r="I139" s="39"/>
    </row>
    <row r="140" spans="1:9" s="40" customFormat="1" ht="80.25" hidden="1" customHeight="1">
      <c r="A140" s="38"/>
      <c r="B140" s="33" t="s">
        <v>228</v>
      </c>
      <c r="C140" s="46" t="s">
        <v>175</v>
      </c>
      <c r="D140" s="18"/>
      <c r="E140" s="18"/>
      <c r="F140" s="18"/>
      <c r="G140" s="72" t="e">
        <f t="shared" si="2"/>
        <v>#DIV/0!</v>
      </c>
      <c r="H140" s="72" t="e">
        <f t="shared" si="4"/>
        <v>#DIV/0!</v>
      </c>
      <c r="I140" s="39"/>
    </row>
    <row r="141" spans="1:9" ht="30.75" customHeight="1">
      <c r="A141" s="20" t="s">
        <v>41</v>
      </c>
      <c r="B141" s="16" t="s">
        <v>13</v>
      </c>
      <c r="C141" s="17"/>
      <c r="D141" s="18">
        <f>D142+D147</f>
        <v>11179.399999999998</v>
      </c>
      <c r="E141" s="18">
        <f>E142+E147</f>
        <v>4945.3</v>
      </c>
      <c r="F141" s="18">
        <f>F142+F147</f>
        <v>662.7</v>
      </c>
      <c r="G141" s="72">
        <f t="shared" si="2"/>
        <v>5.9278673274057656E-2</v>
      </c>
      <c r="H141" s="72">
        <f t="shared" si="4"/>
        <v>0.13400602592360422</v>
      </c>
      <c r="I141" s="12"/>
    </row>
    <row r="142" spans="1:9" ht="18.75" customHeight="1">
      <c r="A142" s="20" t="s">
        <v>42</v>
      </c>
      <c r="B142" s="16" t="s">
        <v>372</v>
      </c>
      <c r="C142" s="17"/>
      <c r="D142" s="18">
        <f>D143+D145+D144</f>
        <v>1664.3</v>
      </c>
      <c r="E142" s="18">
        <f>E143+E145+E144</f>
        <v>580</v>
      </c>
      <c r="F142" s="18">
        <f>F143+F145+F144</f>
        <v>0</v>
      </c>
      <c r="G142" s="72">
        <f t="shared" si="2"/>
        <v>0</v>
      </c>
      <c r="H142" s="72">
        <f t="shared" si="4"/>
        <v>0</v>
      </c>
      <c r="I142" s="12"/>
    </row>
    <row r="143" spans="1:9" s="25" customFormat="1" ht="37.5" customHeight="1">
      <c r="A143" s="21"/>
      <c r="B143" s="22" t="s">
        <v>80</v>
      </c>
      <c r="C143" s="23" t="s">
        <v>119</v>
      </c>
      <c r="D143" s="24">
        <v>1500</v>
      </c>
      <c r="E143" s="24">
        <v>525</v>
      </c>
      <c r="F143" s="24">
        <v>0</v>
      </c>
      <c r="G143" s="73">
        <f t="shared" si="2"/>
        <v>0</v>
      </c>
      <c r="H143" s="73">
        <f t="shared" si="4"/>
        <v>0</v>
      </c>
      <c r="I143" s="63"/>
    </row>
    <row r="144" spans="1:9" s="25" customFormat="1" ht="37.5" customHeight="1">
      <c r="A144" s="21"/>
      <c r="B144" s="22" t="s">
        <v>340</v>
      </c>
      <c r="C144" s="23" t="s">
        <v>341</v>
      </c>
      <c r="D144" s="24">
        <v>164.3</v>
      </c>
      <c r="E144" s="24">
        <v>55</v>
      </c>
      <c r="F144" s="24">
        <v>0</v>
      </c>
      <c r="G144" s="73">
        <f t="shared" si="2"/>
        <v>0</v>
      </c>
      <c r="H144" s="73">
        <f t="shared" si="4"/>
        <v>0</v>
      </c>
      <c r="I144" s="63"/>
    </row>
    <row r="145" spans="1:9" ht="38.25" hidden="1" customHeight="1">
      <c r="A145" s="20"/>
      <c r="B145" s="16" t="s">
        <v>118</v>
      </c>
      <c r="C145" s="17" t="s">
        <v>142</v>
      </c>
      <c r="D145" s="18"/>
      <c r="E145" s="18"/>
      <c r="F145" s="18"/>
      <c r="G145" s="72" t="e">
        <f t="shared" si="2"/>
        <v>#DIV/0!</v>
      </c>
      <c r="H145" s="72" t="e">
        <f t="shared" si="4"/>
        <v>#DIV/0!</v>
      </c>
      <c r="I145" s="12"/>
    </row>
    <row r="146" spans="1:9" ht="30" hidden="1" customHeight="1">
      <c r="A146" s="20"/>
      <c r="B146" s="16" t="s">
        <v>177</v>
      </c>
      <c r="C146" s="17" t="s">
        <v>176</v>
      </c>
      <c r="D146" s="18"/>
      <c r="E146" s="18"/>
      <c r="F146" s="18"/>
      <c r="G146" s="72" t="e">
        <f t="shared" si="2"/>
        <v>#DIV/0!</v>
      </c>
      <c r="H146" s="72" t="e">
        <f t="shared" si="4"/>
        <v>#DIV/0!</v>
      </c>
      <c r="I146" s="12"/>
    </row>
    <row r="147" spans="1:9">
      <c r="A147" s="20" t="s">
        <v>43</v>
      </c>
      <c r="B147" s="16" t="s">
        <v>373</v>
      </c>
      <c r="C147" s="17"/>
      <c r="D147" s="18">
        <f>D148+D151+D165+D174</f>
        <v>9515.0999999999985</v>
      </c>
      <c r="E147" s="18">
        <f>E148+E151+E165+E174</f>
        <v>4365.3</v>
      </c>
      <c r="F147" s="18">
        <f>F148+F151+F165+F174</f>
        <v>662.7</v>
      </c>
      <c r="G147" s="72">
        <f t="shared" si="2"/>
        <v>6.9647192357410861E-2</v>
      </c>
      <c r="H147" s="72">
        <f t="shared" si="4"/>
        <v>0.15181087210500996</v>
      </c>
      <c r="I147" s="12"/>
    </row>
    <row r="148" spans="1:9" s="25" customFormat="1" ht="49.5">
      <c r="A148" s="21"/>
      <c r="B148" s="22" t="s">
        <v>319</v>
      </c>
      <c r="C148" s="23" t="s">
        <v>323</v>
      </c>
      <c r="D148" s="24">
        <f>SUM(D149:D150)</f>
        <v>168.4</v>
      </c>
      <c r="E148" s="24">
        <f>SUM(E149:E150)</f>
        <v>168.4</v>
      </c>
      <c r="F148" s="24">
        <f>SUM(F149:F150)</f>
        <v>168.4</v>
      </c>
      <c r="G148" s="73">
        <f t="shared" si="2"/>
        <v>1</v>
      </c>
      <c r="H148" s="73">
        <f t="shared" si="4"/>
        <v>1</v>
      </c>
      <c r="I148" s="63"/>
    </row>
    <row r="149" spans="1:9" ht="51.75" hidden="1" customHeight="1">
      <c r="A149" s="20"/>
      <c r="B149" s="16" t="s">
        <v>292</v>
      </c>
      <c r="C149" s="17" t="s">
        <v>320</v>
      </c>
      <c r="D149" s="18">
        <v>0</v>
      </c>
      <c r="E149" s="18">
        <v>0</v>
      </c>
      <c r="F149" s="18">
        <v>0</v>
      </c>
      <c r="G149" s="72" t="e">
        <f t="shared" si="2"/>
        <v>#DIV/0!</v>
      </c>
      <c r="H149" s="72" t="e">
        <f t="shared" si="4"/>
        <v>#DIV/0!</v>
      </c>
      <c r="I149" s="12"/>
    </row>
    <row r="150" spans="1:9" ht="83.25" hidden="1" customHeight="1">
      <c r="A150" s="20"/>
      <c r="B150" s="16" t="s">
        <v>322</v>
      </c>
      <c r="C150" s="17" t="s">
        <v>321</v>
      </c>
      <c r="D150" s="18">
        <v>168.4</v>
      </c>
      <c r="E150" s="18">
        <v>168.4</v>
      </c>
      <c r="F150" s="18">
        <v>168.4</v>
      </c>
      <c r="G150" s="72">
        <f t="shared" si="2"/>
        <v>1</v>
      </c>
      <c r="H150" s="72">
        <f t="shared" si="4"/>
        <v>1</v>
      </c>
      <c r="I150" s="12"/>
    </row>
    <row r="151" spans="1:9" ht="35.25" hidden="1" customHeight="1">
      <c r="A151" s="20"/>
      <c r="B151" s="16" t="s">
        <v>231</v>
      </c>
      <c r="C151" s="17"/>
      <c r="D151" s="18">
        <f>SUM(D152:D164)</f>
        <v>7400.9</v>
      </c>
      <c r="E151" s="18">
        <f>SUM(E152:E164)</f>
        <v>3827.8</v>
      </c>
      <c r="F151" s="18">
        <f>SUM(F152:F164)</f>
        <v>148.5</v>
      </c>
      <c r="G151" s="72">
        <f t="shared" si="2"/>
        <v>2.0065127214257725E-2</v>
      </c>
      <c r="H151" s="72">
        <f t="shared" si="4"/>
        <v>3.8795130362087885E-2</v>
      </c>
      <c r="I151" s="12"/>
    </row>
    <row r="152" spans="1:9" s="25" customFormat="1" ht="36.75" customHeight="1">
      <c r="A152" s="21"/>
      <c r="B152" s="22" t="s">
        <v>374</v>
      </c>
      <c r="C152" s="23" t="s">
        <v>120</v>
      </c>
      <c r="D152" s="24">
        <v>273.89999999999998</v>
      </c>
      <c r="E152" s="24">
        <v>0</v>
      </c>
      <c r="F152" s="24">
        <v>0</v>
      </c>
      <c r="G152" s="73">
        <f t="shared" si="2"/>
        <v>0</v>
      </c>
      <c r="H152" s="73">
        <v>0</v>
      </c>
      <c r="I152" s="63"/>
    </row>
    <row r="153" spans="1:9" s="25" customFormat="1" ht="36" customHeight="1">
      <c r="A153" s="21"/>
      <c r="B153" s="22" t="s">
        <v>130</v>
      </c>
      <c r="C153" s="23" t="s">
        <v>129</v>
      </c>
      <c r="D153" s="24">
        <v>110</v>
      </c>
      <c r="E153" s="24">
        <v>38.5</v>
      </c>
      <c r="F153" s="24">
        <v>22.9</v>
      </c>
      <c r="G153" s="73">
        <f t="shared" si="2"/>
        <v>0.20818181818181816</v>
      </c>
      <c r="H153" s="73">
        <f t="shared" si="4"/>
        <v>0.59480519480519478</v>
      </c>
      <c r="I153" s="63"/>
    </row>
    <row r="154" spans="1:9" s="25" customFormat="1" ht="84.75" hidden="1" customHeight="1">
      <c r="A154" s="21"/>
      <c r="B154" s="22" t="s">
        <v>277</v>
      </c>
      <c r="C154" s="23" t="s">
        <v>276</v>
      </c>
      <c r="D154" s="24">
        <v>0</v>
      </c>
      <c r="E154" s="24">
        <v>0</v>
      </c>
      <c r="F154" s="24"/>
      <c r="G154" s="73" t="e">
        <f t="shared" si="2"/>
        <v>#DIV/0!</v>
      </c>
      <c r="H154" s="73" t="e">
        <f t="shared" si="4"/>
        <v>#DIV/0!</v>
      </c>
      <c r="I154" s="63"/>
    </row>
    <row r="155" spans="1:9" s="25" customFormat="1" ht="84.75" hidden="1" customHeight="1">
      <c r="A155" s="21"/>
      <c r="B155" s="22" t="s">
        <v>279</v>
      </c>
      <c r="C155" s="23" t="s">
        <v>278</v>
      </c>
      <c r="D155" s="24">
        <v>0</v>
      </c>
      <c r="E155" s="24">
        <v>0</v>
      </c>
      <c r="F155" s="24"/>
      <c r="G155" s="73" t="e">
        <f t="shared" si="2"/>
        <v>#DIV/0!</v>
      </c>
      <c r="H155" s="73" t="e">
        <f t="shared" si="4"/>
        <v>#DIV/0!</v>
      </c>
      <c r="I155" s="63"/>
    </row>
    <row r="156" spans="1:9" s="25" customFormat="1" ht="60" customHeight="1">
      <c r="A156" s="21"/>
      <c r="B156" s="22" t="s">
        <v>234</v>
      </c>
      <c r="C156" s="23" t="s">
        <v>233</v>
      </c>
      <c r="D156" s="24">
        <v>342.5</v>
      </c>
      <c r="E156" s="24">
        <v>52.5</v>
      </c>
      <c r="F156" s="24">
        <v>43.1</v>
      </c>
      <c r="G156" s="73">
        <f t="shared" si="2"/>
        <v>0.12583941605839416</v>
      </c>
      <c r="H156" s="73">
        <f t="shared" si="4"/>
        <v>0.82095238095238099</v>
      </c>
      <c r="I156" s="63"/>
    </row>
    <row r="157" spans="1:9" s="25" customFormat="1" ht="36.75" customHeight="1">
      <c r="A157" s="21"/>
      <c r="B157" s="22" t="s">
        <v>281</v>
      </c>
      <c r="C157" s="23" t="s">
        <v>280</v>
      </c>
      <c r="D157" s="24">
        <v>700</v>
      </c>
      <c r="E157" s="24">
        <v>245</v>
      </c>
      <c r="F157" s="24">
        <v>0</v>
      </c>
      <c r="G157" s="73">
        <f t="shared" si="2"/>
        <v>0</v>
      </c>
      <c r="H157" s="73">
        <f t="shared" si="4"/>
        <v>0</v>
      </c>
      <c r="I157" s="63"/>
    </row>
    <row r="158" spans="1:9" s="25" customFormat="1" ht="42" customHeight="1">
      <c r="A158" s="21"/>
      <c r="B158" s="22" t="s">
        <v>375</v>
      </c>
      <c r="C158" s="23" t="s">
        <v>282</v>
      </c>
      <c r="D158" s="24">
        <v>500</v>
      </c>
      <c r="E158" s="24">
        <v>245</v>
      </c>
      <c r="F158" s="24">
        <v>0</v>
      </c>
      <c r="G158" s="73">
        <f t="shared" si="2"/>
        <v>0</v>
      </c>
      <c r="H158" s="73">
        <f t="shared" si="4"/>
        <v>0</v>
      </c>
      <c r="I158" s="63"/>
    </row>
    <row r="159" spans="1:9" s="25" customFormat="1" ht="21.75" customHeight="1">
      <c r="A159" s="21"/>
      <c r="B159" s="22" t="s">
        <v>284</v>
      </c>
      <c r="C159" s="23" t="s">
        <v>283</v>
      </c>
      <c r="D159" s="24">
        <v>700</v>
      </c>
      <c r="E159" s="24">
        <v>245</v>
      </c>
      <c r="F159" s="24">
        <v>0</v>
      </c>
      <c r="G159" s="73">
        <f t="shared" si="2"/>
        <v>0</v>
      </c>
      <c r="H159" s="73">
        <f t="shared" si="4"/>
        <v>0</v>
      </c>
      <c r="I159" s="63"/>
    </row>
    <row r="160" spans="1:9" s="25" customFormat="1" ht="21.75" customHeight="1">
      <c r="A160" s="21"/>
      <c r="B160" s="22" t="s">
        <v>286</v>
      </c>
      <c r="C160" s="23" t="s">
        <v>285</v>
      </c>
      <c r="D160" s="24">
        <v>700</v>
      </c>
      <c r="E160" s="24">
        <v>245</v>
      </c>
      <c r="F160" s="24">
        <v>0</v>
      </c>
      <c r="G160" s="73">
        <f t="shared" si="2"/>
        <v>0</v>
      </c>
      <c r="H160" s="73">
        <f t="shared" si="4"/>
        <v>0</v>
      </c>
      <c r="I160" s="63"/>
    </row>
    <row r="161" spans="1:9" s="25" customFormat="1" ht="89.25" customHeight="1">
      <c r="A161" s="21"/>
      <c r="B161" s="22" t="s">
        <v>288</v>
      </c>
      <c r="C161" s="23" t="s">
        <v>287</v>
      </c>
      <c r="D161" s="24">
        <v>82.5</v>
      </c>
      <c r="E161" s="24">
        <v>82.5</v>
      </c>
      <c r="F161" s="24">
        <v>82.5</v>
      </c>
      <c r="G161" s="73">
        <f t="shared" si="2"/>
        <v>1</v>
      </c>
      <c r="H161" s="73">
        <f t="shared" si="4"/>
        <v>1</v>
      </c>
      <c r="I161" s="63"/>
    </row>
    <row r="162" spans="1:9" ht="60.75" hidden="1" customHeight="1">
      <c r="A162" s="20"/>
      <c r="B162" s="16" t="s">
        <v>290</v>
      </c>
      <c r="C162" s="17" t="s">
        <v>289</v>
      </c>
      <c r="D162" s="18">
        <v>0</v>
      </c>
      <c r="E162" s="18">
        <v>0</v>
      </c>
      <c r="F162" s="18"/>
      <c r="G162" s="72" t="e">
        <f t="shared" si="2"/>
        <v>#DIV/0!</v>
      </c>
      <c r="H162" s="72" t="e">
        <f t="shared" si="4"/>
        <v>#DIV/0!</v>
      </c>
      <c r="I162" s="12"/>
    </row>
    <row r="163" spans="1:9" ht="18" hidden="1" customHeight="1">
      <c r="A163" s="20"/>
      <c r="B163" s="16" t="s">
        <v>292</v>
      </c>
      <c r="C163" s="17" t="s">
        <v>291</v>
      </c>
      <c r="D163" s="18">
        <v>0</v>
      </c>
      <c r="E163" s="18">
        <v>0</v>
      </c>
      <c r="F163" s="18"/>
      <c r="G163" s="72" t="e">
        <f t="shared" si="2"/>
        <v>#DIV/0!</v>
      </c>
      <c r="H163" s="72" t="e">
        <f t="shared" si="4"/>
        <v>#DIV/0!</v>
      </c>
      <c r="I163" s="12"/>
    </row>
    <row r="164" spans="1:9" s="25" customFormat="1" ht="74.25" customHeight="1">
      <c r="A164" s="21"/>
      <c r="B164" s="22" t="s">
        <v>294</v>
      </c>
      <c r="C164" s="23" t="s">
        <v>293</v>
      </c>
      <c r="D164" s="24">
        <v>3992</v>
      </c>
      <c r="E164" s="24">
        <v>2674.3</v>
      </c>
      <c r="F164" s="24">
        <v>0</v>
      </c>
      <c r="G164" s="73">
        <f t="shared" si="2"/>
        <v>0</v>
      </c>
      <c r="H164" s="73">
        <f t="shared" si="4"/>
        <v>0</v>
      </c>
      <c r="I164" s="63"/>
    </row>
    <row r="165" spans="1:9" ht="66" hidden="1" customHeight="1">
      <c r="A165" s="20"/>
      <c r="B165" s="16" t="s">
        <v>295</v>
      </c>
      <c r="C165" s="17" t="s">
        <v>316</v>
      </c>
      <c r="D165" s="18">
        <f>SUM(D166:D173)</f>
        <v>1600</v>
      </c>
      <c r="E165" s="18">
        <f>SUM(E166:E173)</f>
        <v>23.3</v>
      </c>
      <c r="F165" s="18">
        <f>SUM(F166:F173)</f>
        <v>0</v>
      </c>
      <c r="G165" s="72">
        <f t="shared" si="2"/>
        <v>0</v>
      </c>
      <c r="H165" s="72">
        <f t="shared" si="4"/>
        <v>0</v>
      </c>
      <c r="I165" s="12"/>
    </row>
    <row r="166" spans="1:9" s="25" customFormat="1" ht="66" customHeight="1">
      <c r="A166" s="21"/>
      <c r="B166" s="22" t="s">
        <v>296</v>
      </c>
      <c r="C166" s="23" t="s">
        <v>297</v>
      </c>
      <c r="D166" s="24">
        <v>278.5</v>
      </c>
      <c r="E166" s="24">
        <v>0</v>
      </c>
      <c r="F166" s="24">
        <v>0</v>
      </c>
      <c r="G166" s="73">
        <f t="shared" si="2"/>
        <v>0</v>
      </c>
      <c r="H166" s="73">
        <v>0</v>
      </c>
      <c r="I166" s="63"/>
    </row>
    <row r="167" spans="1:9" s="25" customFormat="1" ht="66.75" customHeight="1">
      <c r="A167" s="21"/>
      <c r="B167" s="22" t="s">
        <v>299</v>
      </c>
      <c r="C167" s="23" t="s">
        <v>298</v>
      </c>
      <c r="D167" s="24">
        <v>66.5</v>
      </c>
      <c r="E167" s="24">
        <v>23.3</v>
      </c>
      <c r="F167" s="24">
        <v>0</v>
      </c>
      <c r="G167" s="73">
        <f t="shared" si="2"/>
        <v>0</v>
      </c>
      <c r="H167" s="73">
        <f t="shared" si="4"/>
        <v>0</v>
      </c>
      <c r="I167" s="63"/>
    </row>
    <row r="168" spans="1:9" s="25" customFormat="1" ht="109.5" customHeight="1">
      <c r="A168" s="21"/>
      <c r="B168" s="22" t="s">
        <v>301</v>
      </c>
      <c r="C168" s="23" t="s">
        <v>300</v>
      </c>
      <c r="D168" s="24">
        <v>400</v>
      </c>
      <c r="E168" s="24">
        <v>0</v>
      </c>
      <c r="F168" s="24">
        <v>0</v>
      </c>
      <c r="G168" s="73">
        <f t="shared" si="2"/>
        <v>0</v>
      </c>
      <c r="H168" s="73">
        <v>0</v>
      </c>
      <c r="I168" s="63"/>
    </row>
    <row r="169" spans="1:9" s="25" customFormat="1" ht="71.25" customHeight="1">
      <c r="A169" s="21"/>
      <c r="B169" s="22" t="s">
        <v>303</v>
      </c>
      <c r="C169" s="23" t="s">
        <v>302</v>
      </c>
      <c r="D169" s="24">
        <v>20</v>
      </c>
      <c r="E169" s="24">
        <v>0</v>
      </c>
      <c r="F169" s="24">
        <v>0</v>
      </c>
      <c r="G169" s="73">
        <f t="shared" si="2"/>
        <v>0</v>
      </c>
      <c r="H169" s="73">
        <v>0</v>
      </c>
      <c r="I169" s="63"/>
    </row>
    <row r="170" spans="1:9" s="25" customFormat="1" ht="111.75" customHeight="1">
      <c r="A170" s="21"/>
      <c r="B170" s="22" t="s">
        <v>305</v>
      </c>
      <c r="C170" s="23" t="s">
        <v>304</v>
      </c>
      <c r="D170" s="24">
        <v>400</v>
      </c>
      <c r="E170" s="24">
        <v>0</v>
      </c>
      <c r="F170" s="24">
        <v>0</v>
      </c>
      <c r="G170" s="73">
        <f t="shared" si="2"/>
        <v>0</v>
      </c>
      <c r="H170" s="73">
        <v>0</v>
      </c>
      <c r="I170" s="63"/>
    </row>
    <row r="171" spans="1:9" s="25" customFormat="1" ht="91.5" customHeight="1">
      <c r="A171" s="21"/>
      <c r="B171" s="22" t="s">
        <v>307</v>
      </c>
      <c r="C171" s="23" t="s">
        <v>306</v>
      </c>
      <c r="D171" s="24">
        <v>20</v>
      </c>
      <c r="E171" s="24">
        <v>0</v>
      </c>
      <c r="F171" s="24">
        <v>0</v>
      </c>
      <c r="G171" s="73">
        <f t="shared" si="2"/>
        <v>0</v>
      </c>
      <c r="H171" s="73">
        <v>0</v>
      </c>
      <c r="I171" s="63"/>
    </row>
    <row r="172" spans="1:9" s="25" customFormat="1" ht="127.5" customHeight="1">
      <c r="A172" s="21"/>
      <c r="B172" s="22" t="s">
        <v>309</v>
      </c>
      <c r="C172" s="23" t="s">
        <v>308</v>
      </c>
      <c r="D172" s="24">
        <v>400</v>
      </c>
      <c r="E172" s="24">
        <v>0</v>
      </c>
      <c r="F172" s="24">
        <v>0</v>
      </c>
      <c r="G172" s="73">
        <f t="shared" si="2"/>
        <v>0</v>
      </c>
      <c r="H172" s="73">
        <v>0</v>
      </c>
      <c r="I172" s="63"/>
    </row>
    <row r="173" spans="1:9" s="25" customFormat="1" ht="100.5" customHeight="1">
      <c r="A173" s="21"/>
      <c r="B173" s="22" t="s">
        <v>311</v>
      </c>
      <c r="C173" s="23" t="s">
        <v>310</v>
      </c>
      <c r="D173" s="24">
        <v>15</v>
      </c>
      <c r="E173" s="24">
        <v>0</v>
      </c>
      <c r="F173" s="24">
        <v>0</v>
      </c>
      <c r="G173" s="73">
        <f t="shared" si="2"/>
        <v>0</v>
      </c>
      <c r="H173" s="73">
        <v>0</v>
      </c>
      <c r="I173" s="63"/>
    </row>
    <row r="174" spans="1:9" ht="47.25" hidden="1" customHeight="1">
      <c r="A174" s="20"/>
      <c r="B174" s="16" t="s">
        <v>312</v>
      </c>
      <c r="C174" s="17" t="s">
        <v>315</v>
      </c>
      <c r="D174" s="18">
        <f>SUM(D175)</f>
        <v>345.8</v>
      </c>
      <c r="E174" s="18">
        <f>SUM(E175)</f>
        <v>345.8</v>
      </c>
      <c r="F174" s="18">
        <f>SUM(F175)</f>
        <v>345.8</v>
      </c>
      <c r="G174" s="72">
        <f t="shared" si="2"/>
        <v>1</v>
      </c>
      <c r="H174" s="72">
        <f t="shared" si="4"/>
        <v>1</v>
      </c>
      <c r="I174" s="12"/>
    </row>
    <row r="175" spans="1:9" s="25" customFormat="1" ht="84" customHeight="1">
      <c r="A175" s="21"/>
      <c r="B175" s="22" t="s">
        <v>314</v>
      </c>
      <c r="C175" s="23" t="s">
        <v>313</v>
      </c>
      <c r="D175" s="24">
        <v>345.8</v>
      </c>
      <c r="E175" s="24">
        <v>345.8</v>
      </c>
      <c r="F175" s="24">
        <v>345.8</v>
      </c>
      <c r="G175" s="73">
        <f t="shared" si="2"/>
        <v>1</v>
      </c>
      <c r="H175" s="73">
        <f t="shared" si="4"/>
        <v>1</v>
      </c>
      <c r="I175" s="63"/>
    </row>
    <row r="176" spans="1:9" ht="39.75" hidden="1" customHeight="1">
      <c r="A176" s="20"/>
      <c r="B176" s="16" t="s">
        <v>179</v>
      </c>
      <c r="C176" s="17" t="s">
        <v>178</v>
      </c>
      <c r="D176" s="18"/>
      <c r="E176" s="18"/>
      <c r="F176" s="18"/>
      <c r="G176" s="72" t="e">
        <f t="shared" si="2"/>
        <v>#DIV/0!</v>
      </c>
      <c r="H176" s="72" t="e">
        <f t="shared" si="4"/>
        <v>#DIV/0!</v>
      </c>
      <c r="I176" s="12"/>
    </row>
    <row r="177" spans="1:13" ht="41.25" hidden="1" customHeight="1">
      <c r="A177" s="20"/>
      <c r="B177" s="16" t="s">
        <v>229</v>
      </c>
      <c r="C177" s="17" t="s">
        <v>230</v>
      </c>
      <c r="D177" s="18"/>
      <c r="E177" s="18"/>
      <c r="F177" s="18"/>
      <c r="G177" s="72" t="e">
        <f t="shared" si="2"/>
        <v>#DIV/0!</v>
      </c>
      <c r="H177" s="72" t="e">
        <f t="shared" si="4"/>
        <v>#DIV/0!</v>
      </c>
      <c r="I177" s="12"/>
    </row>
    <row r="178" spans="1:13" ht="29.25" hidden="1" customHeight="1">
      <c r="A178" s="20" t="s">
        <v>14</v>
      </c>
      <c r="B178" s="16" t="s">
        <v>15</v>
      </c>
      <c r="C178" s="17"/>
      <c r="D178" s="18">
        <f>D179</f>
        <v>0</v>
      </c>
      <c r="E178" s="18">
        <f>E179</f>
        <v>0</v>
      </c>
      <c r="F178" s="18">
        <f>F179</f>
        <v>0</v>
      </c>
      <c r="G178" s="72" t="e">
        <f t="shared" ref="G178:G214" si="5">F178/D178</f>
        <v>#DIV/0!</v>
      </c>
      <c r="H178" s="72" t="e">
        <f t="shared" si="4"/>
        <v>#DIV/0!</v>
      </c>
      <c r="I178" s="12"/>
    </row>
    <row r="179" spans="1:13" ht="41.25" hidden="1" customHeight="1">
      <c r="A179" s="20"/>
      <c r="B179" s="16" t="s">
        <v>325</v>
      </c>
      <c r="C179" s="17" t="s">
        <v>324</v>
      </c>
      <c r="D179" s="18">
        <v>0</v>
      </c>
      <c r="E179" s="18">
        <v>0</v>
      </c>
      <c r="F179" s="18">
        <v>0</v>
      </c>
      <c r="G179" s="72" t="e">
        <f t="shared" si="5"/>
        <v>#DIV/0!</v>
      </c>
      <c r="H179" s="72" t="e">
        <f t="shared" ref="H179:H214" si="6">F179/E179</f>
        <v>#DIV/0!</v>
      </c>
      <c r="I179" s="12"/>
    </row>
    <row r="180" spans="1:13" ht="22.5" customHeight="1">
      <c r="A180" s="20" t="s">
        <v>16</v>
      </c>
      <c r="B180" s="16" t="s">
        <v>17</v>
      </c>
      <c r="C180" s="17"/>
      <c r="D180" s="18">
        <f>D181+D182+D185+D186+D183+D184</f>
        <v>628336.90000000014</v>
      </c>
      <c r="E180" s="18">
        <f>E181+E182+E185+E186+E183+E184</f>
        <v>407162.7</v>
      </c>
      <c r="F180" s="18">
        <f>F181+F182+F185+F186+F183+F184</f>
        <v>327462.69999999995</v>
      </c>
      <c r="G180" s="72">
        <f t="shared" si="5"/>
        <v>0.52115783745949007</v>
      </c>
      <c r="H180" s="72">
        <f t="shared" si="6"/>
        <v>0.80425515402073899</v>
      </c>
      <c r="I180" s="12"/>
    </row>
    <row r="181" spans="1:13" s="47" customFormat="1" ht="20.25" customHeight="1">
      <c r="A181" s="20" t="s">
        <v>18</v>
      </c>
      <c r="B181" s="16" t="s">
        <v>70</v>
      </c>
      <c r="C181" s="17" t="s">
        <v>18</v>
      </c>
      <c r="D181" s="18">
        <v>171025.4</v>
      </c>
      <c r="E181" s="18">
        <v>95410.9</v>
      </c>
      <c r="F181" s="18">
        <v>81555.199999999997</v>
      </c>
      <c r="G181" s="72">
        <f t="shared" si="5"/>
        <v>0.47686016229168299</v>
      </c>
      <c r="H181" s="72">
        <f t="shared" si="6"/>
        <v>0.85477864688416105</v>
      </c>
      <c r="I181" s="65"/>
      <c r="J181" s="7"/>
      <c r="K181" s="7"/>
      <c r="L181" s="7"/>
      <c r="M181" s="7"/>
    </row>
    <row r="182" spans="1:13" s="47" customFormat="1" ht="20.25" customHeight="1">
      <c r="A182" s="20" t="s">
        <v>19</v>
      </c>
      <c r="B182" s="16" t="s">
        <v>71</v>
      </c>
      <c r="C182" s="17" t="s">
        <v>19</v>
      </c>
      <c r="D182" s="18">
        <v>408355.4</v>
      </c>
      <c r="E182" s="18">
        <v>283130.7</v>
      </c>
      <c r="F182" s="18">
        <v>223329.9</v>
      </c>
      <c r="G182" s="72">
        <f t="shared" si="5"/>
        <v>0.54690081238058808</v>
      </c>
      <c r="H182" s="72">
        <f t="shared" si="6"/>
        <v>0.78878729858683638</v>
      </c>
      <c r="I182" s="65"/>
      <c r="J182" s="7"/>
      <c r="K182" s="7"/>
      <c r="L182" s="7"/>
      <c r="M182" s="7"/>
    </row>
    <row r="183" spans="1:13" ht="20.25" customHeight="1">
      <c r="A183" s="20" t="s">
        <v>121</v>
      </c>
      <c r="B183" s="16" t="s">
        <v>122</v>
      </c>
      <c r="C183" s="17" t="s">
        <v>121</v>
      </c>
      <c r="D183" s="18">
        <v>17864.5</v>
      </c>
      <c r="E183" s="18">
        <v>10854.8</v>
      </c>
      <c r="F183" s="18">
        <v>8760</v>
      </c>
      <c r="G183" s="72">
        <f t="shared" si="5"/>
        <v>0.4903579725153237</v>
      </c>
      <c r="H183" s="72">
        <f t="shared" si="6"/>
        <v>0.80701625087518891</v>
      </c>
      <c r="I183" s="12"/>
    </row>
    <row r="184" spans="1:13" ht="36" customHeight="1">
      <c r="A184" s="20" t="s">
        <v>195</v>
      </c>
      <c r="B184" s="16" t="s">
        <v>196</v>
      </c>
      <c r="C184" s="17" t="s">
        <v>195</v>
      </c>
      <c r="D184" s="18">
        <v>169.3</v>
      </c>
      <c r="E184" s="18">
        <v>112</v>
      </c>
      <c r="F184" s="18">
        <v>5.8</v>
      </c>
      <c r="G184" s="72">
        <f t="shared" si="5"/>
        <v>3.4258712344949788E-2</v>
      </c>
      <c r="H184" s="72">
        <f t="shared" si="6"/>
        <v>5.1785714285714282E-2</v>
      </c>
      <c r="I184" s="12"/>
    </row>
    <row r="185" spans="1:13" ht="20.25" customHeight="1">
      <c r="A185" s="20" t="s">
        <v>20</v>
      </c>
      <c r="B185" s="16" t="s">
        <v>99</v>
      </c>
      <c r="C185" s="17" t="s">
        <v>20</v>
      </c>
      <c r="D185" s="18">
        <v>5551.5</v>
      </c>
      <c r="E185" s="18">
        <v>3847.4</v>
      </c>
      <c r="F185" s="18">
        <v>1555.1</v>
      </c>
      <c r="G185" s="72">
        <f t="shared" si="5"/>
        <v>0.28012248941727458</v>
      </c>
      <c r="H185" s="72">
        <f t="shared" si="6"/>
        <v>0.40419504080677859</v>
      </c>
      <c r="I185" s="12"/>
    </row>
    <row r="186" spans="1:13" ht="20.25" customHeight="1">
      <c r="A186" s="20" t="s">
        <v>21</v>
      </c>
      <c r="B186" s="16" t="s">
        <v>124</v>
      </c>
      <c r="C186" s="17" t="s">
        <v>21</v>
      </c>
      <c r="D186" s="18">
        <v>25370.799999999999</v>
      </c>
      <c r="E186" s="18">
        <v>13806.9</v>
      </c>
      <c r="F186" s="18">
        <v>12256.7</v>
      </c>
      <c r="G186" s="72">
        <f t="shared" si="5"/>
        <v>0.48310262191180414</v>
      </c>
      <c r="H186" s="72">
        <f t="shared" si="6"/>
        <v>0.88772280526403469</v>
      </c>
      <c r="I186" s="12"/>
    </row>
    <row r="187" spans="1:13" ht="20.25" customHeight="1">
      <c r="A187" s="20" t="s">
        <v>22</v>
      </c>
      <c r="B187" s="16" t="s">
        <v>72</v>
      </c>
      <c r="C187" s="17"/>
      <c r="D187" s="18">
        <f>D188++D189</f>
        <v>120283.3</v>
      </c>
      <c r="E187" s="18">
        <f>E188++E189</f>
        <v>56354.400000000001</v>
      </c>
      <c r="F187" s="18">
        <f>F188++F189</f>
        <v>51869.5</v>
      </c>
      <c r="G187" s="72">
        <f t="shared" si="5"/>
        <v>0.43122777642449117</v>
      </c>
      <c r="H187" s="72">
        <f t="shared" si="6"/>
        <v>0.92041615206620953</v>
      </c>
      <c r="I187" s="12"/>
    </row>
    <row r="188" spans="1:13" ht="20.25" customHeight="1">
      <c r="A188" s="20" t="s">
        <v>23</v>
      </c>
      <c r="B188" s="16" t="s">
        <v>24</v>
      </c>
      <c r="C188" s="17" t="s">
        <v>23</v>
      </c>
      <c r="D188" s="18">
        <v>95759.6</v>
      </c>
      <c r="E188" s="18">
        <v>42600.4</v>
      </c>
      <c r="F188" s="18">
        <v>39136.6</v>
      </c>
      <c r="G188" s="72">
        <f t="shared" si="5"/>
        <v>0.40869636046934193</v>
      </c>
      <c r="H188" s="72">
        <f t="shared" si="6"/>
        <v>0.91869090431075762</v>
      </c>
      <c r="I188" s="12"/>
    </row>
    <row r="189" spans="1:13" ht="20.25" customHeight="1">
      <c r="A189" s="20" t="s">
        <v>25</v>
      </c>
      <c r="B189" s="16" t="s">
        <v>135</v>
      </c>
      <c r="C189" s="17" t="s">
        <v>25</v>
      </c>
      <c r="D189" s="18">
        <v>24523.7</v>
      </c>
      <c r="E189" s="18">
        <v>13754</v>
      </c>
      <c r="F189" s="18">
        <v>12732.9</v>
      </c>
      <c r="G189" s="72">
        <f t="shared" si="5"/>
        <v>0.51920794986074692</v>
      </c>
      <c r="H189" s="72">
        <f t="shared" si="6"/>
        <v>0.92575977897338957</v>
      </c>
      <c r="I189" s="12"/>
    </row>
    <row r="190" spans="1:13" ht="20.25" customHeight="1">
      <c r="A190" s="38" t="s">
        <v>26</v>
      </c>
      <c r="B190" s="33" t="s">
        <v>27</v>
      </c>
      <c r="C190" s="17"/>
      <c r="D190" s="18">
        <f>D191+D192+D193+D194+D195+D196</f>
        <v>23841.3</v>
      </c>
      <c r="E190" s="18">
        <f>E191+E192+E193+E194+E195+E201+E196</f>
        <v>14641.099999999999</v>
      </c>
      <c r="F190" s="18">
        <f>F191+F192+F193+F194+F195+F201+F196</f>
        <v>13512.099999999999</v>
      </c>
      <c r="G190" s="72">
        <f t="shared" si="5"/>
        <v>0.56675181303032973</v>
      </c>
      <c r="H190" s="72">
        <f t="shared" si="6"/>
        <v>0.9228883075725185</v>
      </c>
      <c r="I190" s="12"/>
    </row>
    <row r="191" spans="1:13" ht="34.5" customHeight="1">
      <c r="A191" s="38" t="s">
        <v>28</v>
      </c>
      <c r="B191" s="33" t="s">
        <v>88</v>
      </c>
      <c r="C191" s="17" t="s">
        <v>28</v>
      </c>
      <c r="D191" s="18">
        <v>1305.9000000000001</v>
      </c>
      <c r="E191" s="18">
        <v>649.1</v>
      </c>
      <c r="F191" s="18">
        <v>662</v>
      </c>
      <c r="G191" s="72">
        <f t="shared" si="5"/>
        <v>0.5069300865303622</v>
      </c>
      <c r="H191" s="72">
        <f t="shared" si="6"/>
        <v>1.0198736712370975</v>
      </c>
      <c r="I191" s="12"/>
    </row>
    <row r="192" spans="1:13" ht="35.25" customHeight="1">
      <c r="A192" s="38" t="s">
        <v>29</v>
      </c>
      <c r="B192" s="33" t="s">
        <v>123</v>
      </c>
      <c r="C192" s="17" t="s">
        <v>29</v>
      </c>
      <c r="D192" s="18">
        <v>16626.8</v>
      </c>
      <c r="E192" s="18">
        <v>9388.2999999999993</v>
      </c>
      <c r="F192" s="18">
        <v>8696.4</v>
      </c>
      <c r="G192" s="72">
        <f t="shared" si="5"/>
        <v>0.52303509995910213</v>
      </c>
      <c r="H192" s="72">
        <f t="shared" si="6"/>
        <v>0.92630188639050737</v>
      </c>
      <c r="I192" s="12"/>
    </row>
    <row r="193" spans="1:9" ht="25.5" customHeight="1">
      <c r="A193" s="38" t="s">
        <v>30</v>
      </c>
      <c r="B193" s="33" t="s">
        <v>197</v>
      </c>
      <c r="C193" s="17" t="s">
        <v>30</v>
      </c>
      <c r="D193" s="18">
        <f>10+5330.8</f>
        <v>5340.8</v>
      </c>
      <c r="E193" s="18">
        <f>5+4030.9</f>
        <v>4035.9</v>
      </c>
      <c r="F193" s="18">
        <f>3.2+3582.7</f>
        <v>3585.8999999999996</v>
      </c>
      <c r="G193" s="72">
        <f t="shared" si="5"/>
        <v>0.67141626722588366</v>
      </c>
      <c r="H193" s="72">
        <f t="shared" si="6"/>
        <v>0.88850070616219423</v>
      </c>
      <c r="I193" s="12"/>
    </row>
    <row r="194" spans="1:9" ht="60.75" customHeight="1">
      <c r="A194" s="38" t="s">
        <v>30</v>
      </c>
      <c r="B194" s="33" t="s">
        <v>376</v>
      </c>
      <c r="C194" s="17" t="s">
        <v>144</v>
      </c>
      <c r="D194" s="18">
        <f>364+203.8</f>
        <v>567.79999999999995</v>
      </c>
      <c r="E194" s="18">
        <f>364+203.8</f>
        <v>567.79999999999995</v>
      </c>
      <c r="F194" s="18">
        <f>364+203.8</f>
        <v>567.79999999999995</v>
      </c>
      <c r="G194" s="72">
        <f t="shared" si="5"/>
        <v>1</v>
      </c>
      <c r="H194" s="72">
        <f t="shared" si="6"/>
        <v>1</v>
      </c>
      <c r="I194" s="12"/>
    </row>
    <row r="195" spans="1:9" ht="51" hidden="1" customHeight="1">
      <c r="A195" s="38" t="s">
        <v>30</v>
      </c>
      <c r="B195" s="33" t="s">
        <v>146</v>
      </c>
      <c r="C195" s="17" t="s">
        <v>145</v>
      </c>
      <c r="D195" s="18">
        <f>203.8-203.8</f>
        <v>0</v>
      </c>
      <c r="E195" s="18">
        <f>203.8-203.8</f>
        <v>0</v>
      </c>
      <c r="F195" s="18">
        <f>203.8-203.8</f>
        <v>0</v>
      </c>
      <c r="G195" s="72" t="e">
        <f t="shared" si="5"/>
        <v>#DIV/0!</v>
      </c>
      <c r="H195" s="72" t="e">
        <f t="shared" si="6"/>
        <v>#DIV/0!</v>
      </c>
      <c r="I195" s="12"/>
    </row>
    <row r="196" spans="1:9" ht="88.5" hidden="1" customHeight="1">
      <c r="A196" s="38"/>
      <c r="B196" s="33" t="s">
        <v>317</v>
      </c>
      <c r="C196" s="17" t="s">
        <v>318</v>
      </c>
      <c r="D196" s="18">
        <f>5330.8-5330.8</f>
        <v>0</v>
      </c>
      <c r="E196" s="18">
        <f>4030.9-4030.9</f>
        <v>0</v>
      </c>
      <c r="F196" s="18">
        <f>3582.7-3582.7</f>
        <v>0</v>
      </c>
      <c r="G196" s="72" t="e">
        <f t="shared" si="5"/>
        <v>#DIV/0!</v>
      </c>
      <c r="H196" s="72" t="e">
        <f t="shared" si="6"/>
        <v>#DIV/0!</v>
      </c>
      <c r="I196" s="12"/>
    </row>
    <row r="197" spans="1:9" ht="45.75" hidden="1" customHeight="1">
      <c r="A197" s="20" t="s">
        <v>29</v>
      </c>
      <c r="B197" s="16" t="s">
        <v>91</v>
      </c>
      <c r="C197" s="17" t="s">
        <v>92</v>
      </c>
      <c r="D197" s="18"/>
      <c r="E197" s="18"/>
      <c r="F197" s="18"/>
      <c r="G197" s="72" t="e">
        <f t="shared" si="5"/>
        <v>#DIV/0!</v>
      </c>
      <c r="H197" s="72" t="e">
        <f t="shared" si="6"/>
        <v>#DIV/0!</v>
      </c>
      <c r="I197" s="12"/>
    </row>
    <row r="198" spans="1:9" ht="60.75" hidden="1" customHeight="1">
      <c r="A198" s="20" t="s">
        <v>29</v>
      </c>
      <c r="B198" s="16" t="s">
        <v>81</v>
      </c>
      <c r="C198" s="17" t="s">
        <v>82</v>
      </c>
      <c r="D198" s="18"/>
      <c r="E198" s="18"/>
      <c r="F198" s="18"/>
      <c r="G198" s="72" t="e">
        <f t="shared" si="5"/>
        <v>#DIV/0!</v>
      </c>
      <c r="H198" s="72" t="e">
        <f t="shared" si="6"/>
        <v>#DIV/0!</v>
      </c>
      <c r="I198" s="12"/>
    </row>
    <row r="199" spans="1:9" ht="49.5" hidden="1" customHeight="1">
      <c r="A199" s="20" t="s">
        <v>29</v>
      </c>
      <c r="B199" s="16" t="s">
        <v>93</v>
      </c>
      <c r="C199" s="17" t="s">
        <v>94</v>
      </c>
      <c r="D199" s="18"/>
      <c r="E199" s="18"/>
      <c r="F199" s="18"/>
      <c r="G199" s="72" t="e">
        <f t="shared" si="5"/>
        <v>#DIV/0!</v>
      </c>
      <c r="H199" s="72" t="e">
        <f t="shared" si="6"/>
        <v>#DIV/0!</v>
      </c>
      <c r="I199" s="12"/>
    </row>
    <row r="200" spans="1:9" ht="33" hidden="1" customHeight="1">
      <c r="A200" s="20" t="s">
        <v>29</v>
      </c>
      <c r="B200" s="16" t="s">
        <v>96</v>
      </c>
      <c r="C200" s="17" t="s">
        <v>95</v>
      </c>
      <c r="D200" s="18"/>
      <c r="E200" s="18"/>
      <c r="F200" s="18"/>
      <c r="G200" s="72" t="e">
        <f t="shared" si="5"/>
        <v>#DIV/0!</v>
      </c>
      <c r="H200" s="72" t="e">
        <f t="shared" si="6"/>
        <v>#DIV/0!</v>
      </c>
      <c r="I200" s="12"/>
    </row>
    <row r="201" spans="1:9" ht="36" hidden="1" customHeight="1">
      <c r="A201" s="20" t="s">
        <v>30</v>
      </c>
      <c r="B201" s="16" t="s">
        <v>107</v>
      </c>
      <c r="C201" s="17" t="s">
        <v>106</v>
      </c>
      <c r="D201" s="18"/>
      <c r="E201" s="18"/>
      <c r="F201" s="18"/>
      <c r="G201" s="72" t="e">
        <f t="shared" si="5"/>
        <v>#DIV/0!</v>
      </c>
      <c r="H201" s="72" t="e">
        <f t="shared" si="6"/>
        <v>#DIV/0!</v>
      </c>
      <c r="I201" s="12"/>
    </row>
    <row r="202" spans="1:9" ht="26.25" customHeight="1">
      <c r="A202" s="20" t="s">
        <v>31</v>
      </c>
      <c r="B202" s="16" t="s">
        <v>56</v>
      </c>
      <c r="C202" s="17"/>
      <c r="D202" s="18">
        <f>D203</f>
        <v>621.70000000000005</v>
      </c>
      <c r="E202" s="18">
        <f>E203</f>
        <v>464.5</v>
      </c>
      <c r="F202" s="18">
        <f>F203</f>
        <v>452.9</v>
      </c>
      <c r="G202" s="72">
        <f t="shared" si="5"/>
        <v>0.72848640823548327</v>
      </c>
      <c r="H202" s="72">
        <f t="shared" si="6"/>
        <v>0.97502691065661995</v>
      </c>
      <c r="I202" s="12"/>
    </row>
    <row r="203" spans="1:9" ht="34.5" customHeight="1">
      <c r="A203" s="20" t="s">
        <v>57</v>
      </c>
      <c r="B203" s="16" t="s">
        <v>58</v>
      </c>
      <c r="C203" s="17" t="s">
        <v>57</v>
      </c>
      <c r="D203" s="18">
        <v>621.70000000000005</v>
      </c>
      <c r="E203" s="18">
        <v>464.5</v>
      </c>
      <c r="F203" s="18">
        <v>452.9</v>
      </c>
      <c r="G203" s="72">
        <f t="shared" si="5"/>
        <v>0.72848640823548327</v>
      </c>
      <c r="H203" s="72">
        <f t="shared" si="6"/>
        <v>0.97502691065661995</v>
      </c>
      <c r="I203" s="12"/>
    </row>
    <row r="204" spans="1:9" ht="27" customHeight="1">
      <c r="A204" s="20" t="s">
        <v>59</v>
      </c>
      <c r="B204" s="16" t="s">
        <v>60</v>
      </c>
      <c r="C204" s="17"/>
      <c r="D204" s="18">
        <f>D205</f>
        <v>841.4</v>
      </c>
      <c r="E204" s="18">
        <f>E205</f>
        <v>618.20000000000005</v>
      </c>
      <c r="F204" s="18">
        <f>F205</f>
        <v>612.9</v>
      </c>
      <c r="G204" s="72">
        <f t="shared" si="5"/>
        <v>0.72842880912764441</v>
      </c>
      <c r="H204" s="72">
        <f t="shared" si="6"/>
        <v>0.99142672274344856</v>
      </c>
      <c r="I204" s="12"/>
    </row>
    <row r="205" spans="1:9" ht="17.25" customHeight="1">
      <c r="A205" s="20" t="s">
        <v>61</v>
      </c>
      <c r="B205" s="16" t="s">
        <v>62</v>
      </c>
      <c r="C205" s="17" t="s">
        <v>61</v>
      </c>
      <c r="D205" s="18">
        <v>841.4</v>
      </c>
      <c r="E205" s="18">
        <v>618.20000000000005</v>
      </c>
      <c r="F205" s="18">
        <v>612.9</v>
      </c>
      <c r="G205" s="72">
        <f t="shared" si="5"/>
        <v>0.72842880912764441</v>
      </c>
      <c r="H205" s="72">
        <f t="shared" si="6"/>
        <v>0.99142672274344856</v>
      </c>
      <c r="I205" s="12"/>
    </row>
    <row r="206" spans="1:9" ht="39.75" customHeight="1">
      <c r="A206" s="20" t="s">
        <v>63</v>
      </c>
      <c r="B206" s="16" t="s">
        <v>64</v>
      </c>
      <c r="C206" s="17"/>
      <c r="D206" s="18">
        <f>D207</f>
        <v>400</v>
      </c>
      <c r="E206" s="18">
        <f>E207</f>
        <v>0</v>
      </c>
      <c r="F206" s="18">
        <f>F207</f>
        <v>0</v>
      </c>
      <c r="G206" s="72">
        <f t="shared" si="5"/>
        <v>0</v>
      </c>
      <c r="H206" s="72">
        <v>0</v>
      </c>
      <c r="I206" s="12"/>
    </row>
    <row r="207" spans="1:9" ht="36" customHeight="1">
      <c r="A207" s="20" t="s">
        <v>65</v>
      </c>
      <c r="B207" s="16" t="s">
        <v>83</v>
      </c>
      <c r="C207" s="17" t="s">
        <v>65</v>
      </c>
      <c r="D207" s="18">
        <v>400</v>
      </c>
      <c r="E207" s="18">
        <v>0</v>
      </c>
      <c r="F207" s="18">
        <v>0</v>
      </c>
      <c r="G207" s="72">
        <f t="shared" si="5"/>
        <v>0</v>
      </c>
      <c r="H207" s="72">
        <v>0</v>
      </c>
      <c r="I207" s="12"/>
    </row>
    <row r="208" spans="1:9" ht="26.25" customHeight="1">
      <c r="A208" s="20" t="s">
        <v>66</v>
      </c>
      <c r="B208" s="16" t="s">
        <v>69</v>
      </c>
      <c r="C208" s="17"/>
      <c r="D208" s="18">
        <f>D209+D211+D210+D212</f>
        <v>13450.7</v>
      </c>
      <c r="E208" s="18">
        <f>E209+E211+E210+E212</f>
        <v>6570.1</v>
      </c>
      <c r="F208" s="18">
        <f>F209+F211+F210+F212</f>
        <v>5070.1000000000004</v>
      </c>
      <c r="G208" s="72">
        <f t="shared" si="5"/>
        <v>0.37693949013805972</v>
      </c>
      <c r="H208" s="72">
        <f t="shared" si="6"/>
        <v>0.77169297270970005</v>
      </c>
      <c r="I208" s="12"/>
    </row>
    <row r="209" spans="1:9" ht="82.5" customHeight="1">
      <c r="A209" s="20" t="s">
        <v>67</v>
      </c>
      <c r="B209" s="16" t="s">
        <v>108</v>
      </c>
      <c r="C209" s="17" t="s">
        <v>109</v>
      </c>
      <c r="D209" s="18">
        <v>2761.2</v>
      </c>
      <c r="E209" s="18">
        <v>1380.6</v>
      </c>
      <c r="F209" s="18">
        <v>1380.6</v>
      </c>
      <c r="G209" s="72">
        <f t="shared" si="5"/>
        <v>0.5</v>
      </c>
      <c r="H209" s="72">
        <f t="shared" si="6"/>
        <v>1</v>
      </c>
      <c r="I209" s="12"/>
    </row>
    <row r="210" spans="1:9" ht="39" hidden="1" customHeight="1">
      <c r="A210" s="20" t="s">
        <v>67</v>
      </c>
      <c r="B210" s="16" t="s">
        <v>110</v>
      </c>
      <c r="C210" s="17" t="s">
        <v>111</v>
      </c>
      <c r="D210" s="18"/>
      <c r="E210" s="18"/>
      <c r="F210" s="18"/>
      <c r="G210" s="72" t="e">
        <f t="shared" si="5"/>
        <v>#DIV/0!</v>
      </c>
      <c r="H210" s="72" t="e">
        <f t="shared" si="6"/>
        <v>#DIV/0!</v>
      </c>
      <c r="I210" s="12"/>
    </row>
    <row r="211" spans="1:9" ht="55.5" customHeight="1">
      <c r="A211" s="20" t="s">
        <v>68</v>
      </c>
      <c r="B211" s="16" t="s">
        <v>89</v>
      </c>
      <c r="C211" s="17" t="s">
        <v>344</v>
      </c>
      <c r="D211" s="18">
        <f>10000+689.5</f>
        <v>10689.5</v>
      </c>
      <c r="E211" s="18">
        <f>4500+689.5</f>
        <v>5189.5</v>
      </c>
      <c r="F211" s="18">
        <f>3000+689.5</f>
        <v>3689.5</v>
      </c>
      <c r="G211" s="72">
        <f t="shared" si="5"/>
        <v>0.34515178446138733</v>
      </c>
      <c r="H211" s="72">
        <f t="shared" si="6"/>
        <v>0.71095481260237015</v>
      </c>
      <c r="I211" s="12"/>
    </row>
    <row r="212" spans="1:9" ht="138" hidden="1" customHeight="1">
      <c r="A212" s="20"/>
      <c r="B212" s="16" t="s">
        <v>332</v>
      </c>
      <c r="C212" s="17" t="s">
        <v>333</v>
      </c>
      <c r="D212" s="18">
        <f>689.5-689.5</f>
        <v>0</v>
      </c>
      <c r="E212" s="18">
        <f>689.5-689.5</f>
        <v>0</v>
      </c>
      <c r="F212" s="18">
        <f>689.5-689.5</f>
        <v>0</v>
      </c>
      <c r="G212" s="72" t="e">
        <f t="shared" si="5"/>
        <v>#DIV/0!</v>
      </c>
      <c r="H212" s="72" t="e">
        <f t="shared" si="6"/>
        <v>#DIV/0!</v>
      </c>
      <c r="I212" s="12"/>
    </row>
    <row r="213" spans="1:9" ht="26.25" customHeight="1">
      <c r="A213" s="66"/>
      <c r="B213" s="67" t="s">
        <v>32</v>
      </c>
      <c r="C213" s="11"/>
      <c r="D213" s="14">
        <f>D50+D65+D81+D141+D180+D187+D190+D202+D204+D206+D208</f>
        <v>923170.00000000012</v>
      </c>
      <c r="E213" s="14">
        <f>E50+E65+E81+E141+E180+E187+E190+E202+E204+E206+E208</f>
        <v>563405.59999999986</v>
      </c>
      <c r="F213" s="14">
        <f>F50+F65+F81+F141+F180+F187+F190+F202+F204+F206+F208</f>
        <v>450243.69999999995</v>
      </c>
      <c r="G213" s="72">
        <f t="shared" si="5"/>
        <v>0.48771483042126573</v>
      </c>
      <c r="H213" s="72">
        <f t="shared" si="6"/>
        <v>0.79914665384937611</v>
      </c>
      <c r="I213" s="12"/>
    </row>
    <row r="214" spans="1:9" ht="19.5" customHeight="1">
      <c r="A214" s="10"/>
      <c r="B214" s="13" t="s">
        <v>44</v>
      </c>
      <c r="C214" s="11"/>
      <c r="D214" s="48">
        <f>D208</f>
        <v>13450.7</v>
      </c>
      <c r="E214" s="48">
        <f>E208</f>
        <v>6570.1</v>
      </c>
      <c r="F214" s="48">
        <f>F208</f>
        <v>5070.1000000000004</v>
      </c>
      <c r="G214" s="72">
        <f t="shared" si="5"/>
        <v>0.37693949013805972</v>
      </c>
      <c r="H214" s="72">
        <f t="shared" si="6"/>
        <v>0.77169297270970005</v>
      </c>
      <c r="I214" s="12"/>
    </row>
    <row r="215" spans="1:9" hidden="1">
      <c r="D215" s="49"/>
      <c r="E215" s="49"/>
      <c r="F215" s="49"/>
      <c r="G215" s="49"/>
    </row>
    <row r="216" spans="1:9">
      <c r="D216" s="49"/>
      <c r="E216" s="49"/>
      <c r="F216" s="49"/>
      <c r="G216" s="49"/>
    </row>
    <row r="217" spans="1:9">
      <c r="B217" s="5" t="s">
        <v>136</v>
      </c>
      <c r="D217" s="49"/>
      <c r="E217" s="49"/>
      <c r="F217" s="49">
        <v>41227.249000000003</v>
      </c>
      <c r="G217" s="49"/>
    </row>
    <row r="218" spans="1:9" hidden="1">
      <c r="B218" s="51" t="s">
        <v>137</v>
      </c>
      <c r="D218" s="49"/>
      <c r="E218" s="49"/>
      <c r="F218" s="49">
        <v>0</v>
      </c>
      <c r="G218" s="49"/>
    </row>
    <row r="219" spans="1:9" hidden="1">
      <c r="B219" s="5" t="s">
        <v>45</v>
      </c>
      <c r="D219" s="49"/>
      <c r="E219" s="49"/>
      <c r="F219" s="49"/>
      <c r="G219" s="49"/>
    </row>
    <row r="220" spans="1:9" hidden="1">
      <c r="B220" s="5" t="s">
        <v>46</v>
      </c>
      <c r="D220" s="49"/>
      <c r="E220" s="49"/>
      <c r="F220" s="49"/>
      <c r="G220" s="49"/>
      <c r="H220" s="6"/>
      <c r="I220" s="51"/>
    </row>
    <row r="221" spans="1:9" hidden="1">
      <c r="D221" s="49"/>
      <c r="E221" s="49"/>
      <c r="F221" s="49"/>
      <c r="G221" s="49"/>
    </row>
    <row r="222" spans="1:9" hidden="1">
      <c r="B222" s="5" t="s">
        <v>47</v>
      </c>
      <c r="D222" s="49"/>
      <c r="E222" s="49"/>
      <c r="F222" s="49"/>
      <c r="G222" s="49"/>
    </row>
    <row r="223" spans="1:9" hidden="1">
      <c r="B223" s="5" t="s">
        <v>48</v>
      </c>
      <c r="D223" s="49"/>
      <c r="E223" s="49"/>
      <c r="F223" s="49">
        <v>0</v>
      </c>
      <c r="G223" s="49"/>
      <c r="H223" s="6"/>
      <c r="I223" s="51"/>
    </row>
    <row r="224" spans="1:9" hidden="1">
      <c r="D224" s="49"/>
      <c r="E224" s="49"/>
      <c r="F224" s="49"/>
      <c r="G224" s="49"/>
    </row>
    <row r="225" spans="2:9" hidden="1">
      <c r="B225" s="5" t="s">
        <v>49</v>
      </c>
      <c r="D225" s="49"/>
      <c r="E225" s="49"/>
      <c r="F225" s="49"/>
      <c r="G225" s="49"/>
    </row>
    <row r="226" spans="2:9" hidden="1">
      <c r="B226" s="5" t="s">
        <v>50</v>
      </c>
      <c r="D226" s="49"/>
      <c r="E226" s="49"/>
      <c r="F226" s="49"/>
      <c r="G226" s="49"/>
    </row>
    <row r="227" spans="2:9" hidden="1">
      <c r="D227" s="49"/>
      <c r="E227" s="49"/>
      <c r="F227" s="49"/>
      <c r="G227" s="49"/>
    </row>
    <row r="228" spans="2:9" hidden="1">
      <c r="B228" s="51" t="s">
        <v>138</v>
      </c>
      <c r="D228" s="49"/>
      <c r="E228" s="49"/>
      <c r="F228" s="49">
        <v>0</v>
      </c>
      <c r="G228" s="49"/>
    </row>
    <row r="229" spans="2:9" hidden="1">
      <c r="D229" s="49"/>
      <c r="E229" s="49"/>
      <c r="F229" s="49"/>
      <c r="G229" s="49"/>
      <c r="H229" s="52"/>
    </row>
    <row r="230" spans="2:9" hidden="1">
      <c r="B230" s="51"/>
      <c r="D230" s="49"/>
      <c r="E230" s="49"/>
      <c r="F230" s="49"/>
      <c r="G230" s="49"/>
    </row>
    <row r="231" spans="2:9">
      <c r="D231" s="49"/>
      <c r="E231" s="49"/>
      <c r="F231" s="49"/>
      <c r="G231" s="49"/>
    </row>
    <row r="232" spans="2:9">
      <c r="B232" s="5" t="s">
        <v>51</v>
      </c>
      <c r="D232" s="49"/>
      <c r="E232" s="49"/>
      <c r="F232" s="49">
        <f>F217+F44+F220+F223-F213-F226-F228+F218</f>
        <v>40504.349000000046</v>
      </c>
      <c r="G232" s="49"/>
    </row>
    <row r="233" spans="2:9" ht="49.5" customHeight="1">
      <c r="B233" s="75" t="s">
        <v>377</v>
      </c>
      <c r="C233" s="75"/>
      <c r="D233" s="75"/>
      <c r="E233" s="75"/>
      <c r="F233" s="75"/>
      <c r="G233" s="49"/>
      <c r="H233" s="49"/>
      <c r="I233" s="53"/>
    </row>
    <row r="234" spans="2:9">
      <c r="B234" s="74"/>
      <c r="C234" s="74"/>
      <c r="D234" s="74"/>
      <c r="E234" s="74"/>
      <c r="F234" s="74"/>
      <c r="G234" s="74"/>
      <c r="H234" s="74"/>
      <c r="I234" s="53"/>
    </row>
  </sheetData>
  <mergeCells count="24">
    <mergeCell ref="H47:H48"/>
    <mergeCell ref="G47:G48"/>
    <mergeCell ref="J53:K53"/>
    <mergeCell ref="A2:H2"/>
    <mergeCell ref="G3:G4"/>
    <mergeCell ref="B47:B48"/>
    <mergeCell ref="B3:B4"/>
    <mergeCell ref="E3:E4"/>
    <mergeCell ref="D1:H1"/>
    <mergeCell ref="L52:N53"/>
    <mergeCell ref="F47:F48"/>
    <mergeCell ref="J52:K52"/>
    <mergeCell ref="E47:E48"/>
    <mergeCell ref="D47:D48"/>
    <mergeCell ref="B234:H234"/>
    <mergeCell ref="B233:F233"/>
    <mergeCell ref="H3:H4"/>
    <mergeCell ref="A47:A48"/>
    <mergeCell ref="D3:D4"/>
    <mergeCell ref="C47:C48"/>
    <mergeCell ref="C3:C4"/>
    <mergeCell ref="A46:H46"/>
    <mergeCell ref="F3:F4"/>
    <mergeCell ref="A3:A4"/>
  </mergeCells>
  <phoneticPr fontId="0" type="noConversion"/>
  <pageMargins left="0.15748031496062992" right="0.23622047244094491" top="0.35433070866141736" bottom="0.39370078740157483" header="0" footer="0"/>
  <pageSetup paperSize="9" scale="7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</vt:lpstr>
      <vt:lpstr>МР!Область_печати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2021-07-21T12:46:08Z</cp:lastPrinted>
  <dcterms:created xsi:type="dcterms:W3CDTF">1996-10-08T23:32:33Z</dcterms:created>
  <dcterms:modified xsi:type="dcterms:W3CDTF">2021-07-21T12:47:40Z</dcterms:modified>
</cp:coreProperties>
</file>