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>
    <definedName name="_xlnm.Print_Area" localSheetId="0">'МР'!$A$1:$H$213</definedName>
  </definedNames>
  <calcPr fullCalcOnLoad="1"/>
</workbook>
</file>

<file path=xl/sharedStrings.xml><?xml version="1.0" encoding="utf-8"?>
<sst xmlns="http://schemas.openxmlformats.org/spreadsheetml/2006/main" count="374" uniqueCount="335">
  <si>
    <t>ДОХОДЫ</t>
  </si>
  <si>
    <t>Налог на имущество физ.лиц</t>
  </si>
  <si>
    <t>Земельный налог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</si>
  <si>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</si>
  <si>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</si>
  <si>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</si>
  <si>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</si>
  <si>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</si>
  <si>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</si>
  <si>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</si>
  <si>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</si>
  <si>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</si>
  <si>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</si>
  <si>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>0700</t>
  </si>
  <si>
    <t>ОБРАЗОВАНИЕ</t>
  </si>
  <si>
    <t>0701</t>
  </si>
  <si>
    <t>0702</t>
  </si>
  <si>
    <t>0707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</si>
  <si>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</si>
  <si>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</si>
  <si>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</si>
  <si>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</si>
  <si>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</si>
  <si>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</si>
  <si>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</si>
  <si>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</si>
  <si>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</si>
  <si>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</si>
  <si>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</si>
  <si>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ИТОГО РАСХОДОВ</t>
  </si>
  <si>
    <t>0100</t>
  </si>
  <si>
    <t>0102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</si>
  <si>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</si>
  <si>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</si>
  <si>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</si>
  <si>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</si>
  <si>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</si>
  <si>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</si>
  <si>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</si>
  <si>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</si>
  <si>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</si>
  <si>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</si>
  <si>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</si>
  <si>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</si>
  <si>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</si>
  <si>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</si>
  <si>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</si>
  <si>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</si>
  <si>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</si>
  <si>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</si>
  <si>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</si>
  <si>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</si>
  <si>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в том числе собственные доходы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</si>
  <si>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</si>
  <si>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</si>
  <si>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</si>
  <si>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</si>
  <si>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</si>
  <si>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</si>
  <si>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</si>
  <si>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</si>
  <si>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</si>
  <si>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</si>
  <si>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</si>
  <si>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</si>
  <si>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</si>
  <si>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</si>
  <si>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</si>
  <si>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</si>
  <si>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</si>
  <si>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</si>
  <si>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</si>
  <si>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</si>
  <si>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КУЛЬТУРА И КИНЕМАТОГРАФИЯ</t>
  </si>
  <si>
    <t>0314</t>
  </si>
  <si>
    <t>раздел</t>
  </si>
  <si>
    <t>Классификация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</si>
  <si>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</si>
  <si>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</si>
  <si>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Капитальный ремонт муниципального жилищного фонда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</si>
  <si>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</si>
  <si>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</si>
  <si>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</si>
  <si>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Другие вопросы в области национальной безопасности и правоохранительной деятельности, в том числе: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</si>
  <si>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</si>
  <si>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</si>
  <si>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</si>
  <si>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</si>
  <si>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</si>
  <si>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054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</si>
  <si>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</si>
  <si>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</si>
  <si>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Коммунальное хозяйство, в том числе: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</si>
  <si>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</si>
  <si>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</si>
  <si>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</si>
  <si>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</si>
  <si>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</si>
  <si>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</si>
  <si>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</si>
  <si>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</si>
  <si>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</si>
  <si>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Молодежная политика и оздоровление детей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</si>
  <si>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</si>
  <si>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</si>
  <si>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</si>
  <si>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</si>
  <si>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</si>
  <si>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</si>
  <si>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</si>
  <si>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</si>
  <si>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</si>
  <si>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</si>
  <si>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</si>
  <si>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</si>
  <si>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</si>
  <si>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</si>
  <si>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</si>
  <si>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</si>
  <si>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</si>
  <si>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</si>
  <si>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</si>
  <si>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</si>
  <si>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</si>
  <si>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</si>
  <si>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</si>
  <si>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</si>
  <si>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</si>
  <si>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</si>
  <si>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Расходы на судебные издержки и исполнение судебных решений</t>
  </si>
  <si>
    <t>Сельское хозяйство и рыболовство</t>
  </si>
  <si>
    <t>Патент</t>
  </si>
  <si>
    <t>7240200740</t>
  </si>
  <si>
    <t>Техническое обслуживание систем газораспределения и газопотребления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</si>
  <si>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</si>
  <si>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</si>
  <si>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</si>
  <si>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</si>
  <si>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Другие вопросы в области культуы</t>
  </si>
  <si>
    <t>Остатки на начало года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</si>
  <si>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</si>
  <si>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</si>
  <si>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</si>
  <si>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Подпрограмма "Развитие учреждений и предприятий транспортной отрасли"</t>
  </si>
  <si>
    <t>7540000000</t>
  </si>
  <si>
    <t>7210000000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</si>
  <si>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</si>
  <si>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</si>
  <si>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</si>
  <si>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</si>
  <si>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</si>
  <si>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</si>
  <si>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</si>
  <si>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</si>
  <si>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</si>
  <si>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</si>
  <si>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</si>
  <si>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</si>
  <si>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сдачи в аренду имущества находящегося в оперативном управлении</t>
  </si>
  <si>
    <t>Доходы от оказания платных услуг и компенсации затрат</t>
  </si>
  <si>
    <t>991000000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</si>
  <si>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</si>
  <si>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</si>
  <si>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</si>
  <si>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</si>
  <si>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</si>
  <si>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</si>
  <si>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</si>
  <si>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75202G0Д40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</si>
  <si>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</si>
  <si>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</si>
  <si>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</si>
  <si>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</si>
  <si>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>75303G0Д20</t>
  </si>
  <si>
    <t>75306G0Д30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</si>
  <si>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</si>
  <si>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</si>
  <si>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</si>
  <si>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72401V0000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</si>
  <si>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</si>
  <si>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</si>
  <si>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870070А70</t>
  </si>
  <si>
    <t>0401</t>
  </si>
  <si>
    <t>860010Э040</t>
  </si>
  <si>
    <t>Организация общественных работ</t>
  </si>
  <si>
    <t>860010Э050</t>
  </si>
  <si>
    <t>860010Э060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</si>
  <si>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</si>
  <si>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несовершеннолетних граждан в возрасте от 14 до 18 лет</t>
  </si>
  <si>
    <t>Муниципальная программа  «Содействие занятости населения Ртищевского муниципального района Саратовской области на 2019 – 2021 годы»</t>
  </si>
  <si>
    <t>0705</t>
  </si>
  <si>
    <t>Профессиональная подготовка, переподготовка и повышение квалификации</t>
  </si>
  <si>
    <t>Охрана семьи и детства</t>
  </si>
  <si>
    <t>в том числе областные средства</t>
  </si>
  <si>
    <t>754010Т030</t>
  </si>
  <si>
    <t>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</si>
  <si>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7910500В70</t>
  </si>
  <si>
    <t>Приобретение мобильных заградительных ограждений (барьеров)</t>
  </si>
  <si>
    <t>75202GД120</t>
  </si>
  <si>
    <t xml:space="preserve">с. Сланцы.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</si>
  <si>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75202GД130</t>
  </si>
  <si>
    <t xml:space="preserve">с. Александровка.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</si>
  <si>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75202GД140</t>
  </si>
  <si>
    <t xml:space="preserve">д. Нестеровка. Мост.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</si>
  <si>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75202GД150</t>
  </si>
  <si>
    <t xml:space="preserve">Школьный маршрут Александровка - Осиновка.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</si>
  <si>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75308GД090</t>
  </si>
  <si>
    <t>75308GД110</t>
  </si>
  <si>
    <t>75311GД060</t>
  </si>
  <si>
    <t>75312GД070</t>
  </si>
  <si>
    <t>75313D7160</t>
  </si>
  <si>
    <t>75313S7160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</si>
  <si>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(или за счет средств муниципального дорожного фонда)</t>
  </si>
  <si>
    <t>Подпрограмма "Комплексное развитие сельских территорий Ртищевского муниципального района"</t>
  </si>
  <si>
    <t>7550000000</t>
  </si>
  <si>
    <t xml:space="preserve">75501L3720
</t>
  </si>
  <si>
    <t>Актуализация правил землепользования и застройки территории Салтыковского МО (часть территории - с. Салтыковка)</t>
  </si>
  <si>
    <t>721110Г230</t>
  </si>
  <si>
    <t>721150Г240</t>
  </si>
  <si>
    <t>75101GД160</t>
  </si>
  <si>
    <t>Нанесение горизонтальной дорожной разметки на улично-дорожную сеть за счет средств муниципального дорожного фонда</t>
  </si>
  <si>
    <t>75202GД170</t>
  </si>
  <si>
    <t>75202GД180</t>
  </si>
  <si>
    <t>75313GД190</t>
  </si>
  <si>
    <t>Развитие транспортной инфраструктуры на сельских территориях (хутор Березовый) обл. бюджет</t>
  </si>
  <si>
    <t>Развитие транспортной инфраструктуры на сельских территориях (хутор Березовый)местный бюджет</t>
  </si>
  <si>
    <t>742020Э070</t>
  </si>
  <si>
    <t>742030Э080</t>
  </si>
  <si>
    <t>742040Э090</t>
  </si>
  <si>
    <t>7420000000</t>
  </si>
  <si>
    <t>Разработка проектно – сметной документации установки и газификации комплекса автономного отопления нежилого здания Выдвиженского сельского дома культуры</t>
  </si>
  <si>
    <t>Установка и газификация комплекса автономного отопления нежилого здания Выдвиженского сельского дома культуры</t>
  </si>
  <si>
    <t>Техническое присоединение к системе газоснабжения</t>
  </si>
  <si>
    <t xml:space="preserve">72201U0220
</t>
  </si>
  <si>
    <t>741040Э110</t>
  </si>
  <si>
    <t>741040Э120</t>
  </si>
  <si>
    <t>741040Э130</t>
  </si>
  <si>
    <t>Изготовление проектно - сметной документации на газоснабжение девяти муниципальных квартир</t>
  </si>
  <si>
    <t>Переустройство систем поквартирного газоснабжения девяти муниципальных квартир</t>
  </si>
  <si>
    <t>Переустройство систем поквартирного теплоснабжения девяти муниципальных квартир</t>
  </si>
  <si>
    <t>7410000000</t>
  </si>
  <si>
    <t>Подпрограмма "Модернизация  объектов коммунальной инфраструктуры", в том числе:</t>
  </si>
  <si>
    <t>Подпрограмма "Энергосбережение и повышение энергоэффективности в организациях бюджетной сферы", в том числе:</t>
  </si>
  <si>
    <t>75302G0890</t>
  </si>
  <si>
    <t>7240500ф80</t>
  </si>
  <si>
    <t>Подготовка документации по планировке территорий</t>
  </si>
  <si>
    <t>721170Г260</t>
  </si>
  <si>
    <t>721090Г250</t>
  </si>
  <si>
    <t>Актуализация схемы территориального планирования Ртищевского муниципального района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</si>
  <si>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</si>
  <si>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75303GД220</t>
  </si>
  <si>
    <t>Покраска барьерных ограждений в с. Александровка</t>
  </si>
  <si>
    <t>75311GД210</t>
  </si>
  <si>
    <t>75311GД230</t>
  </si>
  <si>
    <t>75311GД240</t>
  </si>
  <si>
    <t xml:space="preserve">Ремонт дорожного покрытия на путепроводе </t>
  </si>
  <si>
    <t>Проведение планово - предупредительных работ на мосту по ул. Сердобский тупик в г. Ртищево</t>
  </si>
  <si>
    <t>Проведение планово - предупредительных работ на мосту в с. Макарово</t>
  </si>
  <si>
    <t>75501У3730</t>
  </si>
  <si>
    <t>75501У3740</t>
  </si>
  <si>
    <t>75501У3750</t>
  </si>
  <si>
    <t>Внесение изменений в проектную документацию</t>
  </si>
  <si>
    <t>Выполнение геодезических и геологических изысканий по объекту</t>
  </si>
  <si>
    <t>Выполнение экологических изысканий по объекту</t>
  </si>
  <si>
    <t>Проведение государственной экспертизы проектной документации по объекту</t>
  </si>
  <si>
    <t>75501У3760</t>
  </si>
  <si>
    <t>741050Э140</t>
  </si>
  <si>
    <t>Проведение работ по замене котла в квартире жилого дома по адресу: Саратовская область, Ртищевский район, п. Темп, ул. Гагарина, д. 26, кв. 3</t>
  </si>
  <si>
    <t>742050Э150</t>
  </si>
  <si>
    <t>742060Э160</t>
  </si>
  <si>
    <t>742070Э170</t>
  </si>
  <si>
    <t>742080Э180</t>
  </si>
  <si>
    <t>Монтаж инженерных сетей и оборудования для подключения (технологического присоединения) нежилого здания (дом Культуры), расположенного по адресу: Саратовская область, Ртищевский район, п. Центральная усадьба совхоза "Выдвиженец", ул. Юбилейная, д. 22 к сетям газораспределения</t>
  </si>
  <si>
    <t>Подготовка площадки для установки газового оборудования (котлов наружного применения) при газификации  нежилого здания (дом Культуры), расположенного по адресу: Саратовская область, Ртищевский район, п. Центральная усадьба совхоза "Выдвиженец", ул. Юбилейная, д. 22</t>
  </si>
  <si>
    <t>Приобретение резервного источника питания (генератора)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 нежилого здания (дом Культуры), расположенного по адресу: Саратовская область, Ртищевский район, п. Центральная усадьба совхоза "Выдвиженец", ул. Юбилейная, д. 22</t>
  </si>
  <si>
    <t>Подпрограмма " Энергосбережение и повышение энергоэффективности систем коммунальной инфраструктуры"", в том числе:</t>
  </si>
  <si>
    <t>75103GД250</t>
  </si>
  <si>
    <t>Обеспечение безопасности дорожного движения ул. Сердобский проезд мост р. Ольшанка</t>
  </si>
  <si>
    <t>75308GД120</t>
  </si>
  <si>
    <t>75309GД020</t>
  </si>
  <si>
    <t>Паспортизация автомобильных дорог</t>
  </si>
  <si>
    <t>75311GД270</t>
  </si>
  <si>
    <t>75311GД280</t>
  </si>
  <si>
    <t>Проведение планово - предупредительных работ на мосту в с. Холудёновка</t>
  </si>
  <si>
    <t>Ремонтные работы по устройству водопропускной трубы на внутрипоселковой дороге с. Подгоренка ул. Горная</t>
  </si>
  <si>
    <t xml:space="preserve"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«Теплотехник» </t>
  </si>
  <si>
    <t>91400083Ж0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</si>
  <si>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</si>
  <si>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 xml:space="preserve">Сведения 
об исполнении бюджета Ртищевского муниципального района 
за 9 месяцев 2020 года
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</si>
  <si>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</si>
  <si>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</si>
  <si>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</si>
  <si>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Уточненные  плановые назначения 9 месяцев 2020 года, тыс. рублей</t>
  </si>
  <si>
    <t>Процент  исполнения к уточненному плану 9 месяцев 2020 года, %</t>
  </si>
  <si>
    <t>НАЛОГОВЫЕ И НЕНАЛОГОВЫЕ ДОХОДЫ</t>
  </si>
  <si>
    <t>Единый сельскохозяйственный налог</t>
  </si>
  <si>
    <t xml:space="preserve">Доходы от продажи материальных и нематариальных активов (имущества, земельных участков) </t>
  </si>
  <si>
    <t>Штрафы, санкции, возмещение ущерба (в том числе штрафы ГРОВД)</t>
  </si>
  <si>
    <t xml:space="preserve">Иные межбюджетные трансферты на выполнение переданных полномочий </t>
  </si>
  <si>
    <t xml:space="preserve">Межбюджетные трансферты, передаваемые бюджетам муниципальных районов </t>
  </si>
  <si>
    <t>ИТОГО ДОХОДОВ</t>
  </si>
  <si>
    <t>Администрация муниципального района</t>
  </si>
  <si>
    <t>Другие общегосударственные вопросы, в том числе:</t>
  </si>
  <si>
    <t xml:space="preserve">Расходы на обеспечение деятельности муниципальных казенных учреждений  </t>
  </si>
  <si>
    <t xml:space="preserve">Отдел по управлению имуществом </t>
  </si>
  <si>
    <t>НАЦИОНАЛЬНАЯ БЕЗОПАСНОСТЬ И ПРАВООХРАНИТЕЛЬНАЯ ДЕЯТЕЛЬНОСТЬ</t>
  </si>
  <si>
    <t>Общеэкономические вопросы, в том числе: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</si>
  <si>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в том числе:</t>
  </si>
  <si>
    <t>Транспорт, в том числе:</t>
  </si>
  <si>
    <t>Дорожное хозяйство (дорожные фонды), в том числе:</t>
  </si>
  <si>
    <t xml:space="preserve"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</t>
  </si>
  <si>
    <t xml:space="preserve">п. Правда.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</t>
  </si>
  <si>
    <t xml:space="preserve">с. Васильевка.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</t>
  </si>
  <si>
    <t xml:space="preserve">Ремонт дорожного покрытия улиц в границах сельских населённых пунктов </t>
  </si>
  <si>
    <t xml:space="preserve">Летнее содержание </t>
  </si>
  <si>
    <t xml:space="preserve">Зимнее содержание </t>
  </si>
  <si>
    <t xml:space="preserve">Изготовление сметной документации, технический контроль </t>
  </si>
  <si>
    <t xml:space="preserve">Мост с. Холудёновка. Диагностика мостовых сооружений  </t>
  </si>
  <si>
    <t xml:space="preserve">Мост д. Селитьба с. Александровка. Диагностика мостовых сооружений </t>
  </si>
  <si>
    <t xml:space="preserve">Труба с. Александровка. Ремонт искусственных сооружений  </t>
  </si>
  <si>
    <t xml:space="preserve">Мост Сердобский проезд. Диагностика мостовых сооружений </t>
  </si>
  <si>
    <t xml:space="preserve">Сельские муниципальные образования. Приобретение остановочных павильонов </t>
  </si>
  <si>
    <t>Обеспечение капитального ремонта и ремонта автомобильных дорог общего пользования местного значения муниципальных районов области</t>
  </si>
  <si>
    <t>Комплексное развитие сельских территорий Ртищевского муниципального района (Развитие транспортной инфраструктуры на сельских территориях (х. Берёзовый))</t>
  </si>
  <si>
    <t xml:space="preserve">Капитальный ремонт и ремонт автомобильных дорог общего пользования местного значения </t>
  </si>
  <si>
    <t>Предоставление грантов начинающим субъектам малого предпринимательства на создание собственного бизнеса</t>
  </si>
  <si>
    <t>Жилищное хозяйство, в том числе:</t>
  </si>
  <si>
    <t>Модернизация объектов водоснабжения и водоотведения</t>
  </si>
  <si>
    <t>Реализация мероприятий по обеспечению жильем молодых семей за счет средств федерального, областного и  местного бюджетов</t>
  </si>
  <si>
    <t>Охрана семьи и детства  (компенсация части родительской платы, опека несовершеннолетних)</t>
  </si>
  <si>
    <t>Верно: начальник отдела делопроизводства                                                       Ю.А. Малюгина</t>
  </si>
  <si>
    <t xml:space="preserve">Приложение № 1
к распоряжению администрации Ртищевского  муниципального района 
от 16 октября 2020 г.  № 727-р
</t>
  </si>
  <si>
    <t>Актуализация правил землепользования и застройки территории Урусовского МО (часть территории - п. Ртищевский)</t>
  </si>
  <si>
    <t>Изготовление проектной и рабочей документации объекта капитального строительства "Газопровод в с. Отрадино Макаровского муниципального образования Ртищевского муниципального района"</t>
  </si>
  <si>
    <t>Технический надзор за строительством вводного газопровода и внутреннего газопровода, монтажом газоиспользующего оборудования административного, общественного здания на объекте - нежилое здание, расположенное по адресу: Саратовская область, Ртищевский район, п. Центральная усадьба совхоза "Выдвиженец", ул. Юбилейная, д. 22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</si>
</sst>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  <numFmt numFmtId="217" formatCode="#,##0.00;[Red]\-#,##0.00"/>
  </numFmts>
  <fonts count="44">
    <font>
      <sz val="10"/>
      <name val="Arial"/>
      <family val="0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top" wrapText="1"/>
    </xf>
    <xf numFmtId="9" fontId="4" fillId="33" borderId="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193" fontId="5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203" fontId="4" fillId="33" borderId="10" xfId="62" applyNumberFormat="1" applyFont="1" applyFill="1" applyBorder="1" applyAlignment="1" applyProtection="1">
      <alignment vertical="center" wrapText="1"/>
      <protection hidden="1"/>
    </xf>
    <xf numFmtId="49" fontId="5" fillId="33" borderId="10" xfId="62" applyNumberFormat="1" applyFont="1" applyFill="1" applyBorder="1" applyAlignment="1" applyProtection="1">
      <alignment vertical="center" wrapText="1"/>
      <protection hidden="1"/>
    </xf>
    <xf numFmtId="203" fontId="5" fillId="33" borderId="10" xfId="62" applyNumberFormat="1" applyFont="1" applyFill="1" applyBorder="1" applyAlignment="1" applyProtection="1">
      <alignment vertical="center" wrapText="1"/>
      <protection hidden="1"/>
    </xf>
    <xf numFmtId="49" fontId="4" fillId="33" borderId="10" xfId="0" applyNumberFormat="1" applyFont="1" applyFill="1" applyBorder="1" applyAlignment="1">
      <alignment horizontal="left" vertical="center" wrapText="1"/>
    </xf>
    <xf numFmtId="9" fontId="4" fillId="33" borderId="0" xfId="0" applyNumberFormat="1" applyFont="1" applyFill="1" applyBorder="1" applyAlignment="1">
      <alignment horizontal="left" vertical="center" wrapText="1"/>
    </xf>
    <xf numFmtId="49" fontId="4" fillId="33" borderId="10" xfId="62" applyNumberFormat="1" applyFont="1" applyFill="1" applyBorder="1" applyAlignment="1" applyProtection="1">
      <alignment vertical="center" wrapText="1"/>
      <protection hidden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208" fontId="4" fillId="33" borderId="0" xfId="0" applyNumberFormat="1" applyFont="1" applyFill="1" applyAlignment="1">
      <alignment horizontal="center" vertical="center"/>
    </xf>
    <xf numFmtId="193" fontId="4" fillId="33" borderId="0" xfId="0" applyNumberFormat="1" applyFont="1" applyFill="1" applyAlignment="1">
      <alignment horizontal="center" vertical="center"/>
    </xf>
    <xf numFmtId="193" fontId="4" fillId="33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212" fontId="5" fillId="33" borderId="10" xfId="103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>
      <alignment horizontal="left" vertical="center"/>
    </xf>
    <xf numFmtId="193" fontId="4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/>
    </xf>
    <xf numFmtId="193" fontId="4" fillId="33" borderId="0" xfId="0" applyNumberFormat="1" applyFont="1" applyFill="1" applyBorder="1" applyAlignment="1">
      <alignment horizontal="left" vertical="top" wrapText="1"/>
    </xf>
    <xf numFmtId="9" fontId="4" fillId="33" borderId="12" xfId="0" applyNumberFormat="1" applyFont="1" applyFill="1" applyBorder="1" applyAlignment="1">
      <alignment horizontal="left" vertical="top" wrapText="1"/>
    </xf>
    <xf numFmtId="9" fontId="5" fillId="33" borderId="12" xfId="0" applyNumberFormat="1" applyFont="1" applyFill="1" applyBorder="1" applyAlignment="1">
      <alignment horizontal="left" vertical="top" wrapText="1"/>
    </xf>
    <xf numFmtId="9" fontId="5" fillId="33" borderId="0" xfId="0" applyNumberFormat="1" applyFont="1" applyFill="1" applyBorder="1" applyAlignment="1">
      <alignment horizontal="left" vertical="top" wrapText="1"/>
    </xf>
    <xf numFmtId="9" fontId="5" fillId="33" borderId="0" xfId="0" applyNumberFormat="1" applyFont="1" applyFill="1" applyBorder="1" applyAlignment="1">
      <alignment horizontal="left" vertical="center" wrapText="1"/>
    </xf>
    <xf numFmtId="212" fontId="5" fillId="33" borderId="10" xfId="63" applyNumberFormat="1" applyFont="1" applyFill="1" applyBorder="1" applyAlignment="1" applyProtection="1">
      <alignment horizontal="center"/>
      <protection hidden="1"/>
    </xf>
    <xf numFmtId="212" fontId="5" fillId="33" borderId="10" xfId="144" applyNumberFormat="1" applyFont="1" applyFill="1" applyBorder="1" applyAlignment="1" applyProtection="1">
      <alignment horizontal="center"/>
      <protection hidden="1"/>
    </xf>
    <xf numFmtId="212" fontId="5" fillId="33" borderId="10" xfId="154" applyNumberFormat="1" applyFont="1" applyFill="1" applyBorder="1" applyAlignment="1" applyProtection="1">
      <alignment horizontal="center"/>
      <protection hidden="1"/>
    </xf>
    <xf numFmtId="212" fontId="5" fillId="33" borderId="10" xfId="155" applyNumberFormat="1" applyFont="1" applyFill="1" applyBorder="1" applyAlignment="1" applyProtection="1">
      <alignment horizontal="center"/>
      <protection hidden="1"/>
    </xf>
    <xf numFmtId="212" fontId="5" fillId="33" borderId="10" xfId="149" applyNumberFormat="1" applyFont="1" applyFill="1" applyBorder="1" applyAlignment="1" applyProtection="1">
      <alignment horizontal="center"/>
      <protection hidden="1"/>
    </xf>
    <xf numFmtId="212" fontId="5" fillId="33" borderId="10" xfId="104" applyNumberFormat="1" applyFont="1" applyFill="1" applyBorder="1" applyAlignment="1" applyProtection="1">
      <alignment horizontal="center"/>
      <protection hidden="1"/>
    </xf>
    <xf numFmtId="212" fontId="5" fillId="33" borderId="10" xfId="133" applyNumberFormat="1" applyFont="1" applyFill="1" applyBorder="1" applyAlignment="1" applyProtection="1">
      <alignment horizontal="center"/>
      <protection hidden="1"/>
    </xf>
    <xf numFmtId="212" fontId="5" fillId="33" borderId="10" xfId="116" applyNumberFormat="1" applyFont="1" applyFill="1" applyBorder="1" applyAlignment="1" applyProtection="1">
      <alignment horizontal="center"/>
      <protection hidden="1"/>
    </xf>
    <xf numFmtId="212" fontId="5" fillId="33" borderId="10" xfId="156" applyNumberFormat="1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>
      <alignment horizontal="left" vertical="top" wrapText="1"/>
    </xf>
    <xf numFmtId="192" fontId="4" fillId="33" borderId="10" xfId="0" applyNumberFormat="1" applyFont="1" applyFill="1" applyBorder="1" applyAlignment="1">
      <alignment horizontal="center" vertical="center" wrapText="1"/>
    </xf>
    <xf numFmtId="192" fontId="43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92" fontId="5" fillId="33" borderId="10" xfId="0" applyNumberFormat="1" applyFont="1" applyFill="1" applyBorder="1" applyAlignment="1">
      <alignment horizontal="center" vertical="center" wrapText="1"/>
    </xf>
    <xf numFmtId="203" fontId="5" fillId="0" borderId="10" xfId="62" applyNumberFormat="1" applyFont="1" applyFill="1" applyBorder="1" applyAlignment="1" applyProtection="1">
      <alignment vertical="center" wrapText="1"/>
      <protection hidden="1"/>
    </xf>
    <xf numFmtId="203" fontId="4" fillId="0" borderId="10" xfId="62" applyNumberFormat="1" applyFont="1" applyFill="1" applyBorder="1" applyAlignment="1" applyProtection="1">
      <alignment vertical="center" wrapText="1"/>
      <protection hidden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/>
    </xf>
  </cellXfs>
  <cellStyles count="2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43" xfId="99"/>
    <cellStyle name="Обычный 2 44" xfId="100"/>
    <cellStyle name="Обычный 2 45" xfId="101"/>
    <cellStyle name="Обычный 2 46" xfId="102"/>
    <cellStyle name="Обычный 2 47" xfId="103"/>
    <cellStyle name="Обычный 2 48" xfId="104"/>
    <cellStyle name="Обычный 2 49" xfId="105"/>
    <cellStyle name="Обычный 2 5" xfId="106"/>
    <cellStyle name="Обычный 2 50" xfId="107"/>
    <cellStyle name="Обычный 2 51" xfId="108"/>
    <cellStyle name="Обычный 2 52" xfId="109"/>
    <cellStyle name="Обычный 2 53" xfId="110"/>
    <cellStyle name="Обычный 2 54" xfId="111"/>
    <cellStyle name="Обычный 2 55" xfId="112"/>
    <cellStyle name="Обычный 2 56" xfId="113"/>
    <cellStyle name="Обычный 2 57" xfId="114"/>
    <cellStyle name="Обычный 2 58" xfId="115"/>
    <cellStyle name="Обычный 2 59" xfId="116"/>
    <cellStyle name="Обычный 2 6" xfId="117"/>
    <cellStyle name="Обычный 2 60" xfId="118"/>
    <cellStyle name="Обычный 2 61" xfId="119"/>
    <cellStyle name="Обычный 2 62" xfId="120"/>
    <cellStyle name="Обычный 2 63" xfId="121"/>
    <cellStyle name="Обычный 2 64" xfId="122"/>
    <cellStyle name="Обычный 2 65" xfId="123"/>
    <cellStyle name="Обычный 2 66" xfId="124"/>
    <cellStyle name="Обычный 2 67" xfId="125"/>
    <cellStyle name="Обычный 2 68" xfId="126"/>
    <cellStyle name="Обычный 2 69" xfId="127"/>
    <cellStyle name="Обычный 2 7" xfId="128"/>
    <cellStyle name="Обычный 2 70" xfId="129"/>
    <cellStyle name="Обычный 2 71" xfId="130"/>
    <cellStyle name="Обычный 2 72" xfId="131"/>
    <cellStyle name="Обычный 2 73" xfId="132"/>
    <cellStyle name="Обычный 2 74" xfId="133"/>
    <cellStyle name="Обычный 2 75" xfId="134"/>
    <cellStyle name="Обычный 2 76" xfId="135"/>
    <cellStyle name="Обычный 2 77" xfId="136"/>
    <cellStyle name="Обычный 2 78" xfId="137"/>
    <cellStyle name="Обычный 2 79" xfId="138"/>
    <cellStyle name="Обычный 2 8" xfId="139"/>
    <cellStyle name="Обычный 2 80" xfId="140"/>
    <cellStyle name="Обычный 2 81" xfId="141"/>
    <cellStyle name="Обычный 2 82" xfId="142"/>
    <cellStyle name="Обычный 2 83" xfId="143"/>
    <cellStyle name="Обычный 2 84" xfId="144"/>
    <cellStyle name="Обычный 2 85" xfId="145"/>
    <cellStyle name="Обычный 2 86" xfId="146"/>
    <cellStyle name="Обычный 2 87" xfId="147"/>
    <cellStyle name="Обычный 2 88" xfId="148"/>
    <cellStyle name="Обычный 2 89" xfId="149"/>
    <cellStyle name="Обычный 2 9" xfId="150"/>
    <cellStyle name="Обычный 2 90" xfId="151"/>
    <cellStyle name="Обычный 2 91" xfId="152"/>
    <cellStyle name="Обычный 2 92" xfId="153"/>
    <cellStyle name="Обычный 2 93" xfId="154"/>
    <cellStyle name="Обычный 2 94" xfId="155"/>
    <cellStyle name="Обычный 2 95" xfId="156"/>
    <cellStyle name="Обычный 2 96" xfId="157"/>
    <cellStyle name="Обычный 2 97" xfId="158"/>
    <cellStyle name="Обычный 20" xfId="159"/>
    <cellStyle name="Обычный 21" xfId="160"/>
    <cellStyle name="Обычный 22" xfId="161"/>
    <cellStyle name="Обычный 23" xfId="162"/>
    <cellStyle name="Обычный 24" xfId="163"/>
    <cellStyle name="Обычный 25" xfId="164"/>
    <cellStyle name="Обычный 26" xfId="165"/>
    <cellStyle name="Обычный 27" xfId="166"/>
    <cellStyle name="Обычный 28" xfId="167"/>
    <cellStyle name="Обычный 29" xfId="168"/>
    <cellStyle name="Обычный 3" xfId="169"/>
    <cellStyle name="Обычный 30" xfId="170"/>
    <cellStyle name="Обычный 31" xfId="171"/>
    <cellStyle name="Обычный 32" xfId="172"/>
    <cellStyle name="Обычный 33" xfId="173"/>
    <cellStyle name="Обычный 34" xfId="174"/>
    <cellStyle name="Обычный 35" xfId="175"/>
    <cellStyle name="Обычный 36" xfId="176"/>
    <cellStyle name="Обычный 37" xfId="177"/>
    <cellStyle name="Обычный 38" xfId="178"/>
    <cellStyle name="Обычный 39" xfId="179"/>
    <cellStyle name="Обычный 4" xfId="180"/>
    <cellStyle name="Обычный 40" xfId="181"/>
    <cellStyle name="Обычный 41" xfId="182"/>
    <cellStyle name="Обычный 42" xfId="183"/>
    <cellStyle name="Обычный 43" xfId="184"/>
    <cellStyle name="Обычный 44" xfId="185"/>
    <cellStyle name="Обычный 45" xfId="186"/>
    <cellStyle name="Обычный 46" xfId="187"/>
    <cellStyle name="Обычный 47" xfId="188"/>
    <cellStyle name="Обычный 48" xfId="189"/>
    <cellStyle name="Обычный 49" xfId="190"/>
    <cellStyle name="Обычный 5" xfId="191"/>
    <cellStyle name="Обычный 50" xfId="192"/>
    <cellStyle name="Обычный 51" xfId="193"/>
    <cellStyle name="Обычный 52" xfId="194"/>
    <cellStyle name="Обычный 53" xfId="195"/>
    <cellStyle name="Обычный 54" xfId="196"/>
    <cellStyle name="Обычный 55" xfId="197"/>
    <cellStyle name="Обычный 56" xfId="198"/>
    <cellStyle name="Обычный 57" xfId="199"/>
    <cellStyle name="Обычный 58" xfId="200"/>
    <cellStyle name="Обычный 59" xfId="201"/>
    <cellStyle name="Обычный 6" xfId="202"/>
    <cellStyle name="Обычный 60" xfId="203"/>
    <cellStyle name="Обычный 61" xfId="204"/>
    <cellStyle name="Обычный 62" xfId="205"/>
    <cellStyle name="Обычный 63" xfId="206"/>
    <cellStyle name="Обычный 64" xfId="207"/>
    <cellStyle name="Обычный 65" xfId="208"/>
    <cellStyle name="Обычный 66" xfId="209"/>
    <cellStyle name="Обычный 67" xfId="210"/>
    <cellStyle name="Обычный 68" xfId="211"/>
    <cellStyle name="Обычный 69" xfId="212"/>
    <cellStyle name="Обычный 7" xfId="213"/>
    <cellStyle name="Обычный 70" xfId="214"/>
    <cellStyle name="Обычный 71" xfId="215"/>
    <cellStyle name="Обычный 72" xfId="216"/>
    <cellStyle name="Обычный 73" xfId="217"/>
    <cellStyle name="Обычный 74" xfId="218"/>
    <cellStyle name="Обычный 75" xfId="219"/>
    <cellStyle name="Обычный 76" xfId="220"/>
    <cellStyle name="Обычный 77" xfId="221"/>
    <cellStyle name="Обычный 78" xfId="222"/>
    <cellStyle name="Обычный 79" xfId="223"/>
    <cellStyle name="Обычный 8" xfId="224"/>
    <cellStyle name="Обычный 80" xfId="225"/>
    <cellStyle name="Обычный 81" xfId="226"/>
    <cellStyle name="Обычный 82" xfId="227"/>
    <cellStyle name="Обычный 83" xfId="228"/>
    <cellStyle name="Обычный 84" xfId="229"/>
    <cellStyle name="Обычный 85" xfId="230"/>
    <cellStyle name="Обычный 86" xfId="231"/>
    <cellStyle name="Обычный 87" xfId="232"/>
    <cellStyle name="Обычный 88" xfId="233"/>
    <cellStyle name="Обычный 89" xfId="234"/>
    <cellStyle name="Обычный 9" xfId="235"/>
    <cellStyle name="Обычный 90" xfId="236"/>
    <cellStyle name="Обычный 91" xfId="237"/>
    <cellStyle name="Обычный 92" xfId="238"/>
    <cellStyle name="Обычный 93" xfId="239"/>
    <cellStyle name="Обычный 94" xfId="240"/>
    <cellStyle name="Обычный 95" xfId="241"/>
    <cellStyle name="Обычный 96" xfId="242"/>
    <cellStyle name="Обычный 97" xfId="243"/>
    <cellStyle name="Плохой" xfId="244"/>
    <cellStyle name="Пояснение" xfId="245"/>
    <cellStyle name="Примечание" xfId="246"/>
    <cellStyle name="Percent" xfId="247"/>
    <cellStyle name="Связанная ячейка" xfId="248"/>
    <cellStyle name="Текст предупреждения" xfId="249"/>
    <cellStyle name="Comma" xfId="250"/>
    <cellStyle name="Comma [0]" xfId="251"/>
    <cellStyle name="Хороший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211"/>
  <sheetViews>
    <sheetView tabSelected="1" view="pageBreakPreview" zoomScaleNormal="85" zoomScaleSheetLayoutView="100" workbookViewId="0" topLeftCell="B137">
      <selection activeCell="D148" sqref="D148"/>
    </sheetView>
  </sheetViews>
  <sheetFormatPr defaultColWidth="9.140625" defaultRowHeight="12.75"/>
  <cols>
    <col min="1" max="1" width="6.57421875" style="29" hidden="1" customWidth="1"/>
    <col min="2" max="2" width="46.57421875" style="29" customWidth="1"/>
    <col min="3" max="3" width="15.7109375" style="30" hidden="1" customWidth="1"/>
    <col min="4" max="4" width="17.8515625" style="32" customWidth="1"/>
    <col min="5" max="5" width="17.28125" style="32" customWidth="1"/>
    <col min="6" max="6" width="15.28125" style="32" customWidth="1"/>
    <col min="7" max="7" width="17.7109375" style="32" customWidth="1"/>
    <col min="8" max="8" width="17.00390625" style="32" customWidth="1"/>
    <col min="9" max="9" width="12.57421875" style="29" customWidth="1"/>
    <col min="10" max="10" width="14.57421875" style="36" customWidth="1"/>
    <col min="11" max="11" width="7.140625" style="36" customWidth="1"/>
    <col min="12" max="12" width="17.57421875" style="36" customWidth="1"/>
    <col min="13" max="16384" width="9.140625" style="36" customWidth="1"/>
  </cols>
  <sheetData>
    <row r="1" spans="1:9" s="49" customFormat="1" ht="76.5" customHeight="1">
      <c r="A1" s="47"/>
      <c r="B1" s="47"/>
      <c r="C1" s="48"/>
      <c r="D1" s="77" t="s">
        <v>331</v>
      </c>
      <c r="E1" s="77"/>
      <c r="F1" s="77"/>
      <c r="G1" s="77"/>
      <c r="H1" s="77"/>
      <c r="I1" s="47"/>
    </row>
    <row r="2" spans="1:9" s="49" customFormat="1" ht="68.25" customHeight="1">
      <c r="A2" s="94" t="s">
        <v>288</v>
      </c>
      <c r="B2" s="94"/>
      <c r="C2" s="94"/>
      <c r="D2" s="94"/>
      <c r="E2" s="94"/>
      <c r="F2" s="94"/>
      <c r="G2" s="94"/>
      <c r="H2" s="94"/>
      <c r="I2" s="37"/>
    </row>
    <row r="3" spans="1:9" s="49" customFormat="1" ht="12.75" customHeight="1">
      <c r="A3" s="95"/>
      <c r="B3" s="88" t="s">
        <v>0</v>
      </c>
      <c r="C3" s="82" t="s">
        <v>76</v>
      </c>
      <c r="D3" s="79" t="s">
        <v>289</v>
      </c>
      <c r="E3" s="86" t="s">
        <v>292</v>
      </c>
      <c r="F3" s="79" t="s">
        <v>290</v>
      </c>
      <c r="G3" s="79" t="s">
        <v>291</v>
      </c>
      <c r="H3" s="86" t="s">
        <v>293</v>
      </c>
      <c r="I3" s="50"/>
    </row>
    <row r="4" spans="1:9" s="49" customFormat="1" ht="87" customHeight="1">
      <c r="A4" s="95"/>
      <c r="B4" s="89"/>
      <c r="C4" s="83"/>
      <c r="D4" s="79"/>
      <c r="E4" s="87"/>
      <c r="F4" s="79"/>
      <c r="G4" s="79"/>
      <c r="H4" s="87"/>
      <c r="I4" s="50"/>
    </row>
    <row r="5" spans="1:9" s="49" customFormat="1" ht="20.25" customHeight="1">
      <c r="A5" s="51"/>
      <c r="B5" s="5">
        <v>1</v>
      </c>
      <c r="C5" s="6"/>
      <c r="D5" s="2">
        <v>2</v>
      </c>
      <c r="E5" s="3">
        <v>3</v>
      </c>
      <c r="F5" s="3">
        <v>4</v>
      </c>
      <c r="G5" s="2">
        <v>5</v>
      </c>
      <c r="H5" s="2">
        <v>6</v>
      </c>
      <c r="I5" s="50"/>
    </row>
    <row r="6" spans="1:9" ht="36.75" customHeight="1">
      <c r="A6" s="38"/>
      <c r="B6" s="66" t="s">
        <v>294</v>
      </c>
      <c r="C6" s="7"/>
      <c r="D6" s="10">
        <f>D7+D8+D9+D10+D12+D14+D16+D17+D20+D21+D22+D24+D25+D26+D28</f>
        <v>186253.30000000002</v>
      </c>
      <c r="E6" s="10">
        <f>E7+E9+E10+E11+E12+E13+E14+E15+E16+E17+E18+E19+E22+E23+E24+E25+E26+E28+E8</f>
        <v>134818.7</v>
      </c>
      <c r="F6" s="10">
        <f>F7+F8+F9+F10+F12+F14+F16+F17+F18+F19+F22+F24+F25+F26+F28</f>
        <v>143623.7</v>
      </c>
      <c r="G6" s="67">
        <f>F6/D6</f>
        <v>0.7711202969289671</v>
      </c>
      <c r="H6" s="67">
        <f>F6/E6</f>
        <v>1.0653099310407235</v>
      </c>
      <c r="I6" s="8"/>
    </row>
    <row r="7" spans="1:9" ht="16.5">
      <c r="A7" s="38"/>
      <c r="B7" s="66" t="s">
        <v>151</v>
      </c>
      <c r="C7" s="7"/>
      <c r="D7" s="10">
        <v>124809.2</v>
      </c>
      <c r="E7" s="10">
        <v>92365</v>
      </c>
      <c r="F7" s="10">
        <v>89993.7</v>
      </c>
      <c r="G7" s="67">
        <f aca="true" t="shared" si="0" ref="G7:G38">F7/D7</f>
        <v>0.7210502110421347</v>
      </c>
      <c r="H7" s="67">
        <f aca="true" t="shared" si="1" ref="H7:H38">F7/E7</f>
        <v>0.9743268554105993</v>
      </c>
      <c r="I7" s="8"/>
    </row>
    <row r="8" spans="1:9" ht="33">
      <c r="A8" s="38"/>
      <c r="B8" s="66" t="s">
        <v>152</v>
      </c>
      <c r="C8" s="7"/>
      <c r="D8" s="10">
        <v>100</v>
      </c>
      <c r="E8" s="10">
        <v>75</v>
      </c>
      <c r="F8" s="10">
        <v>147.6</v>
      </c>
      <c r="G8" s="67">
        <f t="shared" si="0"/>
        <v>1.476</v>
      </c>
      <c r="H8" s="67">
        <f t="shared" si="1"/>
        <v>1.968</v>
      </c>
      <c r="I8" s="8"/>
    </row>
    <row r="9" spans="1:9" ht="33">
      <c r="A9" s="38"/>
      <c r="B9" s="66" t="s">
        <v>153</v>
      </c>
      <c r="C9" s="7"/>
      <c r="D9" s="10">
        <v>11700</v>
      </c>
      <c r="E9" s="10">
        <v>8700</v>
      </c>
      <c r="F9" s="10">
        <v>7396.7</v>
      </c>
      <c r="G9" s="67">
        <f t="shared" si="0"/>
        <v>0.6321965811965812</v>
      </c>
      <c r="H9" s="67">
        <f t="shared" si="1"/>
        <v>0.8501954022988506</v>
      </c>
      <c r="I9" s="8"/>
    </row>
    <row r="10" spans="1:9" ht="16.5">
      <c r="A10" s="38"/>
      <c r="B10" s="66" t="s">
        <v>295</v>
      </c>
      <c r="C10" s="7"/>
      <c r="D10" s="10">
        <v>11286.8</v>
      </c>
      <c r="E10" s="10">
        <v>7700</v>
      </c>
      <c r="F10" s="10">
        <v>12739</v>
      </c>
      <c r="G10" s="67">
        <f t="shared" si="0"/>
        <v>1.1286635716057696</v>
      </c>
      <c r="H10" s="67">
        <f t="shared" si="1"/>
        <v>1.6544155844155843</v>
      </c>
      <c r="I10" s="8"/>
    </row>
    <row r="11" spans="1:9" ht="16.5" hidden="1">
      <c r="A11" s="38"/>
      <c r="B11" s="66" t="s">
        <v>1</v>
      </c>
      <c r="C11" s="7"/>
      <c r="D11" s="10">
        <v>0</v>
      </c>
      <c r="E11" s="10">
        <v>0</v>
      </c>
      <c r="F11" s="10">
        <v>0</v>
      </c>
      <c r="G11" s="67" t="e">
        <f t="shared" si="0"/>
        <v>#DIV/0!</v>
      </c>
      <c r="H11" s="67" t="e">
        <f t="shared" si="1"/>
        <v>#DIV/0!</v>
      </c>
      <c r="I11" s="8"/>
    </row>
    <row r="12" spans="1:9" ht="16.5">
      <c r="A12" s="38"/>
      <c r="B12" s="66" t="s">
        <v>93</v>
      </c>
      <c r="C12" s="7"/>
      <c r="D12" s="10">
        <v>25731.7</v>
      </c>
      <c r="E12" s="10">
        <v>16664</v>
      </c>
      <c r="F12" s="10">
        <v>17386.2</v>
      </c>
      <c r="G12" s="67">
        <f t="shared" si="0"/>
        <v>0.675672419622489</v>
      </c>
      <c r="H12" s="67">
        <f t="shared" si="1"/>
        <v>1.0433389342294768</v>
      </c>
      <c r="I12" s="8"/>
    </row>
    <row r="13" spans="1:9" ht="16.5" hidden="1">
      <c r="A13" s="38"/>
      <c r="B13" s="9" t="s">
        <v>2</v>
      </c>
      <c r="C13" s="7"/>
      <c r="D13" s="10">
        <v>0</v>
      </c>
      <c r="E13" s="10">
        <v>0</v>
      </c>
      <c r="F13" s="10">
        <v>0</v>
      </c>
      <c r="G13" s="67" t="e">
        <f t="shared" si="0"/>
        <v>#DIV/0!</v>
      </c>
      <c r="H13" s="67" t="e">
        <f t="shared" si="1"/>
        <v>#DIV/0!</v>
      </c>
      <c r="I13" s="8"/>
    </row>
    <row r="14" spans="1:9" ht="17.25" customHeight="1">
      <c r="A14" s="38"/>
      <c r="B14" s="9" t="s">
        <v>154</v>
      </c>
      <c r="C14" s="7"/>
      <c r="D14" s="10">
        <v>4713.9</v>
      </c>
      <c r="E14" s="10">
        <v>3300</v>
      </c>
      <c r="F14" s="10">
        <v>4472.9</v>
      </c>
      <c r="G14" s="67">
        <f t="shared" si="0"/>
        <v>0.9488746048919154</v>
      </c>
      <c r="H14" s="67">
        <f t="shared" si="1"/>
        <v>1.3554242424242424</v>
      </c>
      <c r="I14" s="8"/>
    </row>
    <row r="15" spans="1:9" ht="18" customHeight="1" hidden="1">
      <c r="A15" s="38"/>
      <c r="B15" s="9" t="s">
        <v>131</v>
      </c>
      <c r="C15" s="7"/>
      <c r="D15" s="10"/>
      <c r="E15" s="10"/>
      <c r="F15" s="10"/>
      <c r="G15" s="67" t="e">
        <f t="shared" si="0"/>
        <v>#DIV/0!</v>
      </c>
      <c r="H15" s="67" t="e">
        <f t="shared" si="1"/>
        <v>#DIV/0!</v>
      </c>
      <c r="I15" s="8"/>
    </row>
    <row r="16" spans="1:9" ht="33">
      <c r="A16" s="38"/>
      <c r="B16" s="9" t="s">
        <v>155</v>
      </c>
      <c r="C16" s="7"/>
      <c r="D16" s="10">
        <v>4600</v>
      </c>
      <c r="E16" s="10">
        <v>3250</v>
      </c>
      <c r="F16" s="10">
        <v>3473.1</v>
      </c>
      <c r="G16" s="67">
        <f t="shared" si="0"/>
        <v>0.7550217391304348</v>
      </c>
      <c r="H16" s="67">
        <f t="shared" si="1"/>
        <v>1.0686461538461538</v>
      </c>
      <c r="I16" s="8"/>
    </row>
    <row r="17" spans="1:9" ht="37.5" customHeight="1">
      <c r="A17" s="38"/>
      <c r="B17" s="9" t="s">
        <v>158</v>
      </c>
      <c r="C17" s="7"/>
      <c r="D17" s="10">
        <v>500</v>
      </c>
      <c r="E17" s="10">
        <v>350</v>
      </c>
      <c r="F17" s="10">
        <v>341.4</v>
      </c>
      <c r="G17" s="67">
        <f t="shared" si="0"/>
        <v>0.6828</v>
      </c>
      <c r="H17" s="67">
        <f t="shared" si="1"/>
        <v>0.9754285714285713</v>
      </c>
      <c r="I17" s="8"/>
    </row>
    <row r="18" spans="1:9" ht="37.5" customHeight="1">
      <c r="A18" s="38"/>
      <c r="B18" s="66" t="s">
        <v>179</v>
      </c>
      <c r="C18" s="7"/>
      <c r="D18" s="10">
        <v>0</v>
      </c>
      <c r="E18" s="10">
        <v>0</v>
      </c>
      <c r="F18" s="10">
        <v>19.4</v>
      </c>
      <c r="G18" s="68" t="e">
        <f t="shared" si="0"/>
        <v>#DIV/0!</v>
      </c>
      <c r="H18" s="68" t="e">
        <f t="shared" si="1"/>
        <v>#DIV/0!</v>
      </c>
      <c r="I18" s="8"/>
    </row>
    <row r="19" spans="1:9" ht="56.25" customHeight="1">
      <c r="A19" s="38"/>
      <c r="B19" s="66" t="s">
        <v>156</v>
      </c>
      <c r="C19" s="7"/>
      <c r="D19" s="10">
        <v>0</v>
      </c>
      <c r="E19" s="10">
        <v>0</v>
      </c>
      <c r="F19" s="10">
        <v>133.9</v>
      </c>
      <c r="G19" s="68" t="e">
        <f t="shared" si="0"/>
        <v>#DIV/0!</v>
      </c>
      <c r="H19" s="68" t="e">
        <f t="shared" si="1"/>
        <v>#DIV/0!</v>
      </c>
      <c r="I19" s="8"/>
    </row>
    <row r="20" spans="1:9" ht="40.5" customHeight="1" hidden="1">
      <c r="A20" s="38"/>
      <c r="B20" s="9" t="s">
        <v>179</v>
      </c>
      <c r="C20" s="7"/>
      <c r="D20" s="10">
        <v>0</v>
      </c>
      <c r="E20" s="10">
        <v>0</v>
      </c>
      <c r="F20" s="10">
        <v>0</v>
      </c>
      <c r="G20" s="67" t="e">
        <f t="shared" si="0"/>
        <v>#DIV/0!</v>
      </c>
      <c r="H20" s="67" t="e">
        <f t="shared" si="1"/>
        <v>#DIV/0!</v>
      </c>
      <c r="I20" s="8"/>
    </row>
    <row r="21" spans="1:9" ht="51.75" customHeight="1" hidden="1">
      <c r="A21" s="38"/>
      <c r="B21" s="9" t="s">
        <v>180</v>
      </c>
      <c r="C21" s="7"/>
      <c r="D21" s="10">
        <v>0</v>
      </c>
      <c r="E21" s="10">
        <v>0</v>
      </c>
      <c r="F21" s="10">
        <v>0</v>
      </c>
      <c r="G21" s="67" t="e">
        <f t="shared" si="0"/>
        <v>#DIV/0!</v>
      </c>
      <c r="H21" s="67" t="e">
        <f t="shared" si="1"/>
        <v>#DIV/0!</v>
      </c>
      <c r="I21" s="8"/>
    </row>
    <row r="22" spans="1:9" ht="42" customHeight="1">
      <c r="A22" s="38"/>
      <c r="B22" s="9" t="s">
        <v>157</v>
      </c>
      <c r="C22" s="7"/>
      <c r="D22" s="10">
        <v>660</v>
      </c>
      <c r="E22" s="10">
        <v>513</v>
      </c>
      <c r="F22" s="10">
        <v>413.7</v>
      </c>
      <c r="G22" s="67">
        <f t="shared" si="0"/>
        <v>0.6268181818181818</v>
      </c>
      <c r="H22" s="67">
        <f t="shared" si="1"/>
        <v>0.8064327485380117</v>
      </c>
      <c r="I22" s="8"/>
    </row>
    <row r="23" spans="1:9" ht="18" customHeight="1" hidden="1">
      <c r="A23" s="38"/>
      <c r="B23" s="9" t="s">
        <v>142</v>
      </c>
      <c r="C23" s="7"/>
      <c r="D23" s="10"/>
      <c r="E23" s="10"/>
      <c r="F23" s="10"/>
      <c r="G23" s="67" t="e">
        <f t="shared" si="0"/>
        <v>#DIV/0!</v>
      </c>
      <c r="H23" s="67" t="e">
        <f t="shared" si="1"/>
        <v>#DIV/0!</v>
      </c>
      <c r="I23" s="8"/>
    </row>
    <row r="24" spans="1:9" ht="39.75" customHeight="1">
      <c r="A24" s="38"/>
      <c r="B24" s="9" t="s">
        <v>159</v>
      </c>
      <c r="C24" s="7"/>
      <c r="D24" s="10">
        <v>0</v>
      </c>
      <c r="E24" s="10">
        <v>0</v>
      </c>
      <c r="F24" s="10">
        <v>94.5</v>
      </c>
      <c r="G24" s="68" t="e">
        <f t="shared" si="0"/>
        <v>#DIV/0!</v>
      </c>
      <c r="H24" s="68" t="e">
        <f t="shared" si="1"/>
        <v>#DIV/0!</v>
      </c>
      <c r="I24" s="8"/>
    </row>
    <row r="25" spans="1:9" ht="50.25">
      <c r="A25" s="38"/>
      <c r="B25" s="66" t="s">
        <v>296</v>
      </c>
      <c r="C25" s="7"/>
      <c r="D25" s="10">
        <v>1901.7</v>
      </c>
      <c r="E25" s="10">
        <v>1701.7</v>
      </c>
      <c r="F25" s="10">
        <v>6058.1</v>
      </c>
      <c r="G25" s="67">
        <f t="shared" si="0"/>
        <v>3.18562338959878</v>
      </c>
      <c r="H25" s="67">
        <f t="shared" si="1"/>
        <v>3.5600282070870306</v>
      </c>
      <c r="I25" s="8"/>
    </row>
    <row r="26" spans="1:9" ht="39.75" customHeight="1">
      <c r="A26" s="38"/>
      <c r="B26" s="66" t="s">
        <v>297</v>
      </c>
      <c r="C26" s="7"/>
      <c r="D26" s="10">
        <v>250</v>
      </c>
      <c r="E26" s="10">
        <v>200</v>
      </c>
      <c r="F26" s="10">
        <v>953.5</v>
      </c>
      <c r="G26" s="67">
        <f t="shared" si="0"/>
        <v>3.814</v>
      </c>
      <c r="H26" s="67">
        <f t="shared" si="1"/>
        <v>4.7675</v>
      </c>
      <c r="I26" s="8"/>
    </row>
    <row r="27" spans="1:9" ht="0.75" customHeight="1" hidden="1">
      <c r="A27" s="38"/>
      <c r="B27" s="9" t="s">
        <v>3</v>
      </c>
      <c r="C27" s="7"/>
      <c r="D27" s="10">
        <v>1177.1</v>
      </c>
      <c r="E27" s="10">
        <v>291</v>
      </c>
      <c r="F27" s="10">
        <v>356.4</v>
      </c>
      <c r="G27" s="67">
        <f t="shared" si="0"/>
        <v>0.30277801376263697</v>
      </c>
      <c r="H27" s="67">
        <f t="shared" si="1"/>
        <v>1.224742268041237</v>
      </c>
      <c r="I27" s="8"/>
    </row>
    <row r="28" spans="1:9" ht="16.5" hidden="1">
      <c r="A28" s="38"/>
      <c r="B28" s="9" t="s">
        <v>4</v>
      </c>
      <c r="C28" s="7"/>
      <c r="D28" s="10">
        <v>0</v>
      </c>
      <c r="E28" s="10">
        <v>0</v>
      </c>
      <c r="F28" s="10">
        <v>0</v>
      </c>
      <c r="G28" s="67">
        <v>0</v>
      </c>
      <c r="H28" s="67">
        <v>0</v>
      </c>
      <c r="I28" s="8"/>
    </row>
    <row r="29" spans="1:9" ht="16.5">
      <c r="A29" s="38"/>
      <c r="B29" s="9" t="s">
        <v>5</v>
      </c>
      <c r="C29" s="7"/>
      <c r="D29" s="10">
        <f>D30+D31+D32+D35+D36+D33+D34+D37</f>
        <v>768428</v>
      </c>
      <c r="E29" s="10">
        <f>E30+E31+E32+E35+E36+E33+E34+E37</f>
        <v>601597.4</v>
      </c>
      <c r="F29" s="10">
        <f>F30+F31+F32+F35+F36+F33+F34+F37</f>
        <v>457678.60000000003</v>
      </c>
      <c r="G29" s="67">
        <f t="shared" si="0"/>
        <v>0.5956037520756662</v>
      </c>
      <c r="H29" s="67">
        <f t="shared" si="1"/>
        <v>0.7607722373800153</v>
      </c>
      <c r="I29" s="8"/>
    </row>
    <row r="30" spans="1:9" ht="16.5">
      <c r="A30" s="38"/>
      <c r="B30" s="9" t="s">
        <v>6</v>
      </c>
      <c r="C30" s="7"/>
      <c r="D30" s="10">
        <v>122951.6</v>
      </c>
      <c r="E30" s="10">
        <v>92213.7</v>
      </c>
      <c r="F30" s="10">
        <v>92209</v>
      </c>
      <c r="G30" s="67">
        <f t="shared" si="0"/>
        <v>0.7499617735759436</v>
      </c>
      <c r="H30" s="67">
        <f t="shared" si="1"/>
        <v>0.9999490314345917</v>
      </c>
      <c r="I30" s="8"/>
    </row>
    <row r="31" spans="1:9" ht="16.5">
      <c r="A31" s="38"/>
      <c r="B31" s="9" t="s">
        <v>7</v>
      </c>
      <c r="C31" s="7"/>
      <c r="D31" s="10">
        <v>416771.9</v>
      </c>
      <c r="E31" s="10">
        <v>306372.3</v>
      </c>
      <c r="F31" s="10">
        <v>301742</v>
      </c>
      <c r="G31" s="67">
        <f t="shared" si="0"/>
        <v>0.7239979470784859</v>
      </c>
      <c r="H31" s="67">
        <f t="shared" si="1"/>
        <v>0.9848866885159004</v>
      </c>
      <c r="I31" s="8"/>
    </row>
    <row r="32" spans="1:9" ht="16.5">
      <c r="A32" s="38"/>
      <c r="B32" s="9" t="s">
        <v>8</v>
      </c>
      <c r="C32" s="7"/>
      <c r="D32" s="10">
        <v>219246.9</v>
      </c>
      <c r="E32" s="10">
        <v>199531.8</v>
      </c>
      <c r="F32" s="10">
        <v>61523</v>
      </c>
      <c r="G32" s="67">
        <f t="shared" si="0"/>
        <v>0.28061058103900216</v>
      </c>
      <c r="H32" s="67">
        <f t="shared" si="1"/>
        <v>0.308336816487397</v>
      </c>
      <c r="I32" s="8"/>
    </row>
    <row r="33" spans="1:9" ht="50.25">
      <c r="A33" s="38"/>
      <c r="B33" s="66" t="s">
        <v>299</v>
      </c>
      <c r="C33" s="7"/>
      <c r="D33" s="10">
        <f>324.2+240+5053</f>
        <v>5617.2</v>
      </c>
      <c r="E33" s="10">
        <f>324.2+240+0</f>
        <v>564.2</v>
      </c>
      <c r="F33" s="10">
        <f>324.2+240+0</f>
        <v>564.2</v>
      </c>
      <c r="G33" s="67">
        <f t="shared" si="0"/>
        <v>0.10044150110375277</v>
      </c>
      <c r="H33" s="67">
        <f t="shared" si="1"/>
        <v>1</v>
      </c>
      <c r="I33" s="8"/>
    </row>
    <row r="34" spans="1:9" ht="84" hidden="1">
      <c r="A34" s="38"/>
      <c r="B34" s="9" t="s">
        <v>249</v>
      </c>
      <c r="C34" s="7"/>
      <c r="D34" s="10">
        <f>240-240</f>
        <v>0</v>
      </c>
      <c r="E34" s="10">
        <f>240-240</f>
        <v>0</v>
      </c>
      <c r="F34" s="10">
        <f>240-240</f>
        <v>0</v>
      </c>
      <c r="G34" s="67" t="e">
        <f t="shared" si="0"/>
        <v>#DIV/0!</v>
      </c>
      <c r="H34" s="67" t="e">
        <f t="shared" si="1"/>
        <v>#DIV/0!</v>
      </c>
      <c r="I34" s="8"/>
    </row>
    <row r="35" spans="1:9" ht="53.25" customHeight="1" hidden="1">
      <c r="A35" s="38"/>
      <c r="B35" s="9" t="s">
        <v>70</v>
      </c>
      <c r="C35" s="7"/>
      <c r="D35" s="10">
        <f>140.4-140.4</f>
        <v>0</v>
      </c>
      <c r="E35" s="10">
        <f>140.4-140.4</f>
        <v>0</v>
      </c>
      <c r="F35" s="10">
        <f>140.4-140.4</f>
        <v>0</v>
      </c>
      <c r="G35" s="67" t="e">
        <f t="shared" si="0"/>
        <v>#DIV/0!</v>
      </c>
      <c r="H35" s="67" t="e">
        <f t="shared" si="1"/>
        <v>#DIV/0!</v>
      </c>
      <c r="I35" s="8"/>
    </row>
    <row r="36" spans="1:9" ht="44.25" customHeight="1">
      <c r="A36" s="38"/>
      <c r="B36" s="66" t="s">
        <v>298</v>
      </c>
      <c r="C36" s="7"/>
      <c r="D36" s="10">
        <f>3700+140.4</f>
        <v>3840.4</v>
      </c>
      <c r="E36" s="10">
        <f>2775+140.4</f>
        <v>2915.4</v>
      </c>
      <c r="F36" s="10">
        <f>1500+140.4</f>
        <v>1640.4</v>
      </c>
      <c r="G36" s="67">
        <f t="shared" si="0"/>
        <v>0.4271430059368816</v>
      </c>
      <c r="H36" s="67">
        <f t="shared" si="1"/>
        <v>0.5626672154764355</v>
      </c>
      <c r="I36" s="8"/>
    </row>
    <row r="37" spans="1:9" ht="67.5" customHeight="1" hidden="1">
      <c r="A37" s="38"/>
      <c r="B37" s="9" t="s">
        <v>287</v>
      </c>
      <c r="C37" s="7"/>
      <c r="D37" s="10">
        <f>5053-5053</f>
        <v>0</v>
      </c>
      <c r="E37" s="10">
        <v>0</v>
      </c>
      <c r="F37" s="10">
        <v>0</v>
      </c>
      <c r="G37" s="67" t="e">
        <f t="shared" si="0"/>
        <v>#DIV/0!</v>
      </c>
      <c r="H37" s="67">
        <v>0</v>
      </c>
      <c r="I37" s="8"/>
    </row>
    <row r="38" spans="1:9" ht="16.5">
      <c r="A38" s="38"/>
      <c r="B38" s="66" t="s">
        <v>300</v>
      </c>
      <c r="C38" s="7"/>
      <c r="D38" s="10">
        <f>D6+D29</f>
        <v>954681.3</v>
      </c>
      <c r="E38" s="10">
        <f>E6+E29</f>
        <v>736416.1000000001</v>
      </c>
      <c r="F38" s="10">
        <f>F6+F29</f>
        <v>601302.3</v>
      </c>
      <c r="G38" s="67">
        <f t="shared" si="0"/>
        <v>0.6298461067583496</v>
      </c>
      <c r="H38" s="67">
        <f t="shared" si="1"/>
        <v>0.8165251954703325</v>
      </c>
      <c r="I38" s="8"/>
    </row>
    <row r="39" spans="1:9" ht="16.5" hidden="1">
      <c r="A39" s="38"/>
      <c r="B39" s="9" t="s">
        <v>52</v>
      </c>
      <c r="C39" s="7"/>
      <c r="D39" s="10">
        <f>D6</f>
        <v>186253.30000000002</v>
      </c>
      <c r="E39" s="10">
        <f>E6</f>
        <v>134818.7</v>
      </c>
      <c r="F39" s="10">
        <f>F6</f>
        <v>143623.7</v>
      </c>
      <c r="G39" s="11">
        <f>F39/D39</f>
        <v>0.7711202969289671</v>
      </c>
      <c r="H39" s="11">
        <f>F39/E39</f>
        <v>1.0653099310407235</v>
      </c>
      <c r="I39" s="8"/>
    </row>
    <row r="40" spans="1:9" ht="16.5">
      <c r="A40" s="91"/>
      <c r="B40" s="92"/>
      <c r="C40" s="92"/>
      <c r="D40" s="92"/>
      <c r="E40" s="92"/>
      <c r="F40" s="92"/>
      <c r="G40" s="92"/>
      <c r="H40" s="93"/>
      <c r="I40" s="39"/>
    </row>
    <row r="41" spans="1:9" ht="48.75" customHeight="1">
      <c r="A41" s="78" t="s">
        <v>75</v>
      </c>
      <c r="B41" s="79" t="s">
        <v>9</v>
      </c>
      <c r="C41" s="80" t="s">
        <v>76</v>
      </c>
      <c r="D41" s="79" t="s">
        <v>289</v>
      </c>
      <c r="E41" s="86" t="s">
        <v>292</v>
      </c>
      <c r="F41" s="79" t="s">
        <v>290</v>
      </c>
      <c r="G41" s="79" t="s">
        <v>291</v>
      </c>
      <c r="H41" s="86" t="s">
        <v>293</v>
      </c>
      <c r="I41" s="4"/>
    </row>
    <row r="42" spans="1:9" ht="60" customHeight="1">
      <c r="A42" s="78"/>
      <c r="B42" s="79"/>
      <c r="C42" s="81"/>
      <c r="D42" s="79"/>
      <c r="E42" s="87"/>
      <c r="F42" s="79"/>
      <c r="G42" s="79"/>
      <c r="H42" s="87"/>
      <c r="I42" s="4"/>
    </row>
    <row r="43" spans="1:9" ht="21.75" customHeight="1">
      <c r="A43" s="9"/>
      <c r="B43" s="3">
        <v>1</v>
      </c>
      <c r="C43" s="69"/>
      <c r="D43" s="2">
        <v>2</v>
      </c>
      <c r="E43" s="3">
        <v>3</v>
      </c>
      <c r="F43" s="3">
        <v>4</v>
      </c>
      <c r="G43" s="2">
        <v>5</v>
      </c>
      <c r="H43" s="2">
        <v>6</v>
      </c>
      <c r="I43" s="4"/>
    </row>
    <row r="44" spans="1:9" ht="19.5" customHeight="1">
      <c r="A44" s="7" t="s">
        <v>30</v>
      </c>
      <c r="B44" s="66" t="s">
        <v>10</v>
      </c>
      <c r="C44" s="7"/>
      <c r="D44" s="10">
        <f>D46+D51+D52+D49+D50+D48+D45</f>
        <v>59015.8</v>
      </c>
      <c r="E44" s="10">
        <f>E46+E51+E52+E49+E50+E48+E45</f>
        <v>48385.7</v>
      </c>
      <c r="F44" s="10">
        <f>F46+F51+F52+F49+F50+F48+F45</f>
        <v>42094.299999999996</v>
      </c>
      <c r="G44" s="67">
        <f aca="true" t="shared" si="2" ref="G44:G158">F44/D44</f>
        <v>0.7132717001209844</v>
      </c>
      <c r="H44" s="67">
        <f>F44/E44</f>
        <v>0.8699739799155535</v>
      </c>
      <c r="I44" s="52"/>
    </row>
    <row r="45" spans="1:9" ht="51.75" customHeight="1">
      <c r="A45" s="7" t="s">
        <v>31</v>
      </c>
      <c r="B45" s="66" t="s">
        <v>115</v>
      </c>
      <c r="C45" s="7" t="s">
        <v>31</v>
      </c>
      <c r="D45" s="10">
        <v>2400</v>
      </c>
      <c r="E45" s="10">
        <v>1800</v>
      </c>
      <c r="F45" s="10">
        <v>1707.2</v>
      </c>
      <c r="G45" s="67">
        <f t="shared" si="2"/>
        <v>0.7113333333333334</v>
      </c>
      <c r="H45" s="67">
        <f aca="true" t="shared" si="3" ref="H45:H108">F45/E45</f>
        <v>0.9484444444444444</v>
      </c>
      <c r="I45" s="52"/>
    </row>
    <row r="46" spans="1:14" ht="84" customHeight="1">
      <c r="A46" s="7" t="s">
        <v>32</v>
      </c>
      <c r="B46" s="66" t="s">
        <v>307</v>
      </c>
      <c r="C46" s="7" t="s">
        <v>32</v>
      </c>
      <c r="D46" s="10">
        <f>D47</f>
        <v>23735.3</v>
      </c>
      <c r="E46" s="10">
        <f>E47</f>
        <v>21529.8</v>
      </c>
      <c r="F46" s="10">
        <f>F47</f>
        <v>20273.2</v>
      </c>
      <c r="G46" s="67">
        <f t="shared" si="2"/>
        <v>0.8541370869548732</v>
      </c>
      <c r="H46" s="67">
        <f t="shared" si="3"/>
        <v>0.9416343858280152</v>
      </c>
      <c r="I46" s="53"/>
      <c r="J46" s="85"/>
      <c r="K46" s="85"/>
      <c r="L46" s="84"/>
      <c r="M46" s="84"/>
      <c r="N46" s="84"/>
    </row>
    <row r="47" spans="1:14" s="42" customFormat="1" ht="16.5">
      <c r="A47" s="12"/>
      <c r="B47" s="71" t="s">
        <v>301</v>
      </c>
      <c r="C47" s="12" t="s">
        <v>32</v>
      </c>
      <c r="D47" s="14">
        <v>23735.3</v>
      </c>
      <c r="E47" s="14">
        <v>21529.8</v>
      </c>
      <c r="F47" s="14">
        <v>20273.2</v>
      </c>
      <c r="G47" s="72">
        <f t="shared" si="2"/>
        <v>0.8541370869548732</v>
      </c>
      <c r="H47" s="72">
        <f t="shared" si="3"/>
        <v>0.9416343858280152</v>
      </c>
      <c r="I47" s="54"/>
      <c r="J47" s="90"/>
      <c r="K47" s="90"/>
      <c r="L47" s="84"/>
      <c r="M47" s="84"/>
      <c r="N47" s="84"/>
    </row>
    <row r="48" spans="1:14" ht="67.5" customHeight="1">
      <c r="A48" s="7" t="s">
        <v>100</v>
      </c>
      <c r="B48" s="9" t="s">
        <v>136</v>
      </c>
      <c r="C48" s="7" t="s">
        <v>137</v>
      </c>
      <c r="D48" s="10">
        <v>7.3</v>
      </c>
      <c r="E48" s="10">
        <v>7.3</v>
      </c>
      <c r="F48" s="10">
        <v>0.7</v>
      </c>
      <c r="G48" s="67">
        <f t="shared" si="2"/>
        <v>0.0958904109589041</v>
      </c>
      <c r="H48" s="67">
        <f t="shared" si="3"/>
        <v>0.0958904109589041</v>
      </c>
      <c r="I48" s="8"/>
      <c r="J48" s="40"/>
      <c r="K48" s="40"/>
      <c r="L48" s="41"/>
      <c r="M48" s="41"/>
      <c r="N48" s="41"/>
    </row>
    <row r="49" spans="1:14" ht="71.25" customHeight="1">
      <c r="A49" s="7" t="s">
        <v>33</v>
      </c>
      <c r="B49" s="9" t="s">
        <v>77</v>
      </c>
      <c r="C49" s="7" t="s">
        <v>33</v>
      </c>
      <c r="D49" s="10">
        <v>10677.8</v>
      </c>
      <c r="E49" s="10">
        <v>8010</v>
      </c>
      <c r="F49" s="10">
        <v>6765.4</v>
      </c>
      <c r="G49" s="67">
        <f t="shared" si="2"/>
        <v>0.633594935286295</v>
      </c>
      <c r="H49" s="67">
        <f t="shared" si="3"/>
        <v>0.8446192259675406</v>
      </c>
      <c r="I49" s="8"/>
      <c r="J49" s="40"/>
      <c r="K49" s="40"/>
      <c r="L49" s="41"/>
      <c r="M49" s="41"/>
      <c r="N49" s="41"/>
    </row>
    <row r="50" spans="1:14" ht="30" customHeight="1" hidden="1">
      <c r="A50" s="7" t="s">
        <v>84</v>
      </c>
      <c r="B50" s="9" t="s">
        <v>85</v>
      </c>
      <c r="C50" s="7" t="s">
        <v>84</v>
      </c>
      <c r="D50" s="10">
        <v>0</v>
      </c>
      <c r="E50" s="10">
        <v>0</v>
      </c>
      <c r="F50" s="10">
        <v>0</v>
      </c>
      <c r="G50" s="67" t="e">
        <f t="shared" si="2"/>
        <v>#DIV/0!</v>
      </c>
      <c r="H50" s="67" t="e">
        <f t="shared" si="3"/>
        <v>#DIV/0!</v>
      </c>
      <c r="I50" s="8"/>
      <c r="J50" s="40"/>
      <c r="K50" s="40"/>
      <c r="L50" s="41"/>
      <c r="M50" s="41"/>
      <c r="N50" s="41"/>
    </row>
    <row r="51" spans="1:9" ht="22.5" customHeight="1">
      <c r="A51" s="7" t="s">
        <v>34</v>
      </c>
      <c r="B51" s="9" t="s">
        <v>78</v>
      </c>
      <c r="C51" s="7" t="s">
        <v>34</v>
      </c>
      <c r="D51" s="10">
        <v>196</v>
      </c>
      <c r="E51" s="10">
        <v>0</v>
      </c>
      <c r="F51" s="10">
        <v>0</v>
      </c>
      <c r="G51" s="67">
        <f t="shared" si="2"/>
        <v>0</v>
      </c>
      <c r="H51" s="67">
        <v>0</v>
      </c>
      <c r="I51" s="8"/>
    </row>
    <row r="52" spans="1:9" ht="39" customHeight="1">
      <c r="A52" s="15" t="s">
        <v>55</v>
      </c>
      <c r="B52" s="1" t="s">
        <v>302</v>
      </c>
      <c r="C52" s="15"/>
      <c r="D52" s="10">
        <f>D53+D54+D55+D56+D57+D58</f>
        <v>21999.4</v>
      </c>
      <c r="E52" s="10">
        <f>E53+E54+E55+E56+E57+E58</f>
        <v>17038.6</v>
      </c>
      <c r="F52" s="10">
        <f>F53+F54+F55+F56+F57+F58</f>
        <v>13347.800000000001</v>
      </c>
      <c r="G52" s="67">
        <f t="shared" si="2"/>
        <v>0.6067347291289763</v>
      </c>
      <c r="H52" s="67">
        <f t="shared" si="3"/>
        <v>0.7833859589402886</v>
      </c>
      <c r="I52" s="8"/>
    </row>
    <row r="53" spans="1:9" s="42" customFormat="1" ht="51" customHeight="1">
      <c r="A53" s="16"/>
      <c r="B53" s="70" t="s">
        <v>303</v>
      </c>
      <c r="C53" s="16" t="s">
        <v>161</v>
      </c>
      <c r="D53" s="14">
        <v>14533.6</v>
      </c>
      <c r="E53" s="14">
        <v>12909.1</v>
      </c>
      <c r="F53" s="14">
        <v>9672.1</v>
      </c>
      <c r="G53" s="72">
        <f t="shared" si="2"/>
        <v>0.665499256894369</v>
      </c>
      <c r="H53" s="72">
        <f t="shared" si="3"/>
        <v>0.7492466554601018</v>
      </c>
      <c r="I53" s="55"/>
    </row>
    <row r="54" spans="1:9" s="42" customFormat="1" ht="33">
      <c r="A54" s="16"/>
      <c r="B54" s="70" t="s">
        <v>88</v>
      </c>
      <c r="C54" s="16" t="s">
        <v>181</v>
      </c>
      <c r="D54" s="14">
        <v>145</v>
      </c>
      <c r="E54" s="14">
        <v>118.5</v>
      </c>
      <c r="F54" s="14">
        <v>118.3</v>
      </c>
      <c r="G54" s="72">
        <f t="shared" si="2"/>
        <v>0.8158620689655173</v>
      </c>
      <c r="H54" s="72">
        <f t="shared" si="3"/>
        <v>0.9983122362869198</v>
      </c>
      <c r="I54" s="55"/>
    </row>
    <row r="55" spans="1:9" s="42" customFormat="1" ht="54" customHeight="1">
      <c r="A55" s="16"/>
      <c r="B55" s="70" t="s">
        <v>87</v>
      </c>
      <c r="C55" s="16" t="s">
        <v>104</v>
      </c>
      <c r="D55" s="14">
        <v>99</v>
      </c>
      <c r="E55" s="14">
        <v>39</v>
      </c>
      <c r="F55" s="14">
        <v>8</v>
      </c>
      <c r="G55" s="72">
        <f t="shared" si="2"/>
        <v>0.08080808080808081</v>
      </c>
      <c r="H55" s="72">
        <f t="shared" si="3"/>
        <v>0.20512820512820512</v>
      </c>
      <c r="I55" s="55"/>
    </row>
    <row r="56" spans="1:9" s="42" customFormat="1" ht="16.5">
      <c r="A56" s="16"/>
      <c r="B56" s="70" t="s">
        <v>304</v>
      </c>
      <c r="C56" s="16" t="s">
        <v>89</v>
      </c>
      <c r="D56" s="14">
        <v>4222.8</v>
      </c>
      <c r="E56" s="14">
        <v>3480.9</v>
      </c>
      <c r="F56" s="14">
        <v>3156.8</v>
      </c>
      <c r="G56" s="72">
        <f t="shared" si="2"/>
        <v>0.7475608600928294</v>
      </c>
      <c r="H56" s="72">
        <f t="shared" si="3"/>
        <v>0.9068918957740815</v>
      </c>
      <c r="I56" s="55"/>
    </row>
    <row r="57" spans="1:9" s="42" customFormat="1" ht="37.5" customHeight="1">
      <c r="A57" s="16"/>
      <c r="B57" s="17" t="s">
        <v>129</v>
      </c>
      <c r="C57" s="16" t="s">
        <v>160</v>
      </c>
      <c r="D57" s="14">
        <v>2445</v>
      </c>
      <c r="E57" s="14">
        <v>20</v>
      </c>
      <c r="F57" s="14">
        <v>20</v>
      </c>
      <c r="G57" s="72">
        <f t="shared" si="2"/>
        <v>0.0081799591002045</v>
      </c>
      <c r="H57" s="72">
        <f t="shared" si="3"/>
        <v>1</v>
      </c>
      <c r="I57" s="55"/>
    </row>
    <row r="58" spans="1:9" s="42" customFormat="1" ht="38.25" customHeight="1">
      <c r="A58" s="16"/>
      <c r="B58" s="17" t="s">
        <v>103</v>
      </c>
      <c r="C58" s="16" t="s">
        <v>128</v>
      </c>
      <c r="D58" s="14">
        <v>554</v>
      </c>
      <c r="E58" s="14">
        <v>471.1</v>
      </c>
      <c r="F58" s="14">
        <v>372.6</v>
      </c>
      <c r="G58" s="72">
        <f t="shared" si="2"/>
        <v>0.6725631768953069</v>
      </c>
      <c r="H58" s="72">
        <f t="shared" si="3"/>
        <v>0.7909148800679261</v>
      </c>
      <c r="I58" s="55"/>
    </row>
    <row r="59" spans="1:9" ht="52.5" customHeight="1">
      <c r="A59" s="7" t="s">
        <v>35</v>
      </c>
      <c r="B59" s="66" t="s">
        <v>305</v>
      </c>
      <c r="C59" s="7"/>
      <c r="D59" s="10">
        <f>D60</f>
        <v>100</v>
      </c>
      <c r="E59" s="10">
        <f>E60</f>
        <v>65</v>
      </c>
      <c r="F59" s="10">
        <f>F60</f>
        <v>0</v>
      </c>
      <c r="G59" s="67">
        <f t="shared" si="2"/>
        <v>0</v>
      </c>
      <c r="H59" s="67">
        <f t="shared" si="3"/>
        <v>0</v>
      </c>
      <c r="I59" s="8"/>
    </row>
    <row r="60" spans="1:9" ht="55.5" customHeight="1">
      <c r="A60" s="7" t="s">
        <v>74</v>
      </c>
      <c r="B60" s="66" t="s">
        <v>83</v>
      </c>
      <c r="C60" s="7"/>
      <c r="D60" s="10">
        <f>D61+D65</f>
        <v>100</v>
      </c>
      <c r="E60" s="10">
        <f>E61+E65</f>
        <v>65</v>
      </c>
      <c r="F60" s="10">
        <f>F61+F65</f>
        <v>0</v>
      </c>
      <c r="G60" s="67">
        <f t="shared" si="2"/>
        <v>0</v>
      </c>
      <c r="H60" s="67">
        <f t="shared" si="3"/>
        <v>0</v>
      </c>
      <c r="I60" s="8"/>
    </row>
    <row r="61" spans="1:9" ht="84" customHeight="1" hidden="1">
      <c r="A61" s="7"/>
      <c r="B61" s="9" t="s">
        <v>127</v>
      </c>
      <c r="C61" s="7" t="s">
        <v>105</v>
      </c>
      <c r="D61" s="10">
        <f>D62+D63+D64</f>
        <v>0</v>
      </c>
      <c r="E61" s="10">
        <f>E62+E63+E64</f>
        <v>0</v>
      </c>
      <c r="F61" s="10">
        <f>F62+F63+F64</f>
        <v>0</v>
      </c>
      <c r="G61" s="67" t="e">
        <f t="shared" si="2"/>
        <v>#DIV/0!</v>
      </c>
      <c r="H61" s="67" t="e">
        <f t="shared" si="3"/>
        <v>#DIV/0!</v>
      </c>
      <c r="I61" s="8"/>
    </row>
    <row r="62" spans="1:9" ht="119.25" customHeight="1" hidden="1">
      <c r="A62" s="7"/>
      <c r="B62" s="9" t="s">
        <v>117</v>
      </c>
      <c r="C62" s="7" t="s">
        <v>116</v>
      </c>
      <c r="D62" s="10">
        <v>0</v>
      </c>
      <c r="E62" s="10">
        <v>0</v>
      </c>
      <c r="F62" s="10">
        <v>0</v>
      </c>
      <c r="G62" s="67" t="e">
        <f t="shared" si="2"/>
        <v>#DIV/0!</v>
      </c>
      <c r="H62" s="67" t="e">
        <f t="shared" si="3"/>
        <v>#DIV/0!</v>
      </c>
      <c r="I62" s="8"/>
    </row>
    <row r="63" spans="1:9" ht="38.25" customHeight="1" hidden="1">
      <c r="A63" s="7"/>
      <c r="B63" s="9" t="s">
        <v>119</v>
      </c>
      <c r="C63" s="7" t="s">
        <v>118</v>
      </c>
      <c r="D63" s="10">
        <v>0</v>
      </c>
      <c r="E63" s="10">
        <v>0</v>
      </c>
      <c r="F63" s="10">
        <v>0</v>
      </c>
      <c r="G63" s="67" t="e">
        <f t="shared" si="2"/>
        <v>#DIV/0!</v>
      </c>
      <c r="H63" s="67" t="e">
        <f t="shared" si="3"/>
        <v>#DIV/0!</v>
      </c>
      <c r="I63" s="8"/>
    </row>
    <row r="64" spans="1:9" ht="57" customHeight="1" hidden="1">
      <c r="A64" s="7"/>
      <c r="B64" s="9" t="s">
        <v>135</v>
      </c>
      <c r="C64" s="7" t="s">
        <v>134</v>
      </c>
      <c r="D64" s="10">
        <v>0</v>
      </c>
      <c r="E64" s="10">
        <v>0</v>
      </c>
      <c r="F64" s="10">
        <v>0</v>
      </c>
      <c r="G64" s="67" t="e">
        <f t="shared" si="2"/>
        <v>#DIV/0!</v>
      </c>
      <c r="H64" s="67" t="e">
        <f t="shared" si="3"/>
        <v>#DIV/0!</v>
      </c>
      <c r="I64" s="8"/>
    </row>
    <row r="65" spans="1:9" s="42" customFormat="1" ht="41.25" customHeight="1">
      <c r="A65" s="12"/>
      <c r="B65" s="13" t="s">
        <v>197</v>
      </c>
      <c r="C65" s="12" t="s">
        <v>196</v>
      </c>
      <c r="D65" s="14">
        <v>100</v>
      </c>
      <c r="E65" s="14">
        <v>65</v>
      </c>
      <c r="F65" s="14">
        <v>0</v>
      </c>
      <c r="G65" s="72">
        <f t="shared" si="2"/>
        <v>0</v>
      </c>
      <c r="H65" s="72">
        <f t="shared" si="3"/>
        <v>0</v>
      </c>
      <c r="I65" s="55"/>
    </row>
    <row r="66" spans="1:9" ht="19.5" customHeight="1">
      <c r="A66" s="7" t="s">
        <v>36</v>
      </c>
      <c r="B66" s="66" t="s">
        <v>11</v>
      </c>
      <c r="C66" s="7"/>
      <c r="D66" s="10">
        <f>D72+D74+D78+D120+D67</f>
        <v>177825.69999999998</v>
      </c>
      <c r="E66" s="10">
        <f>E72+E74+E78+E120+E67</f>
        <v>173377.3</v>
      </c>
      <c r="F66" s="10">
        <f>F72+F74+F78+F120+F67</f>
        <v>37527</v>
      </c>
      <c r="G66" s="67">
        <f t="shared" si="2"/>
        <v>0.21103248855480397</v>
      </c>
      <c r="H66" s="67">
        <f t="shared" si="3"/>
        <v>0.21644702045769545</v>
      </c>
      <c r="I66" s="8"/>
    </row>
    <row r="67" spans="1:9" ht="19.5" customHeight="1">
      <c r="A67" s="7" t="s">
        <v>182</v>
      </c>
      <c r="B67" s="66" t="s">
        <v>306</v>
      </c>
      <c r="C67" s="7"/>
      <c r="D67" s="10">
        <f>D68</f>
        <v>61</v>
      </c>
      <c r="E67" s="10">
        <f>E68</f>
        <v>32.1</v>
      </c>
      <c r="F67" s="10">
        <f>F68</f>
        <v>0</v>
      </c>
      <c r="G67" s="67">
        <f t="shared" si="2"/>
        <v>0</v>
      </c>
      <c r="H67" s="67">
        <f t="shared" si="3"/>
        <v>0</v>
      </c>
      <c r="I67" s="8"/>
    </row>
    <row r="68" spans="1:9" ht="69" customHeight="1" hidden="1">
      <c r="A68" s="7"/>
      <c r="B68" s="9" t="s">
        <v>189</v>
      </c>
      <c r="C68" s="7"/>
      <c r="D68" s="10">
        <f>D69+D70+D71</f>
        <v>61</v>
      </c>
      <c r="E68" s="10">
        <f>E69+E70+E71</f>
        <v>32.1</v>
      </c>
      <c r="F68" s="10">
        <f>F69+F70+F71</f>
        <v>0</v>
      </c>
      <c r="G68" s="67">
        <f t="shared" si="2"/>
        <v>0</v>
      </c>
      <c r="H68" s="67">
        <f t="shared" si="3"/>
        <v>0</v>
      </c>
      <c r="I68" s="8"/>
    </row>
    <row r="69" spans="1:9" s="42" customFormat="1" ht="19.5" customHeight="1">
      <c r="A69" s="12"/>
      <c r="B69" s="13" t="s">
        <v>184</v>
      </c>
      <c r="C69" s="12" t="s">
        <v>183</v>
      </c>
      <c r="D69" s="14">
        <v>10</v>
      </c>
      <c r="E69" s="14">
        <v>5.3</v>
      </c>
      <c r="F69" s="14">
        <v>0</v>
      </c>
      <c r="G69" s="72">
        <f t="shared" si="2"/>
        <v>0</v>
      </c>
      <c r="H69" s="72">
        <f t="shared" si="3"/>
        <v>0</v>
      </c>
      <c r="I69" s="55"/>
    </row>
    <row r="70" spans="1:9" s="42" customFormat="1" ht="50.25" customHeight="1">
      <c r="A70" s="12"/>
      <c r="B70" s="13" t="s">
        <v>187</v>
      </c>
      <c r="C70" s="57" t="s">
        <v>185</v>
      </c>
      <c r="D70" s="14">
        <v>35</v>
      </c>
      <c r="E70" s="14">
        <v>18.4</v>
      </c>
      <c r="F70" s="14">
        <v>0</v>
      </c>
      <c r="G70" s="72">
        <f t="shared" si="2"/>
        <v>0</v>
      </c>
      <c r="H70" s="72">
        <f t="shared" si="3"/>
        <v>0</v>
      </c>
      <c r="I70" s="55"/>
    </row>
    <row r="71" spans="1:9" s="42" customFormat="1" ht="51.75" customHeight="1">
      <c r="A71" s="12"/>
      <c r="B71" s="13" t="s">
        <v>188</v>
      </c>
      <c r="C71" s="57" t="s">
        <v>186</v>
      </c>
      <c r="D71" s="14">
        <v>16</v>
      </c>
      <c r="E71" s="14">
        <v>8.4</v>
      </c>
      <c r="F71" s="14">
        <v>0</v>
      </c>
      <c r="G71" s="72">
        <f t="shared" si="2"/>
        <v>0</v>
      </c>
      <c r="H71" s="72">
        <f t="shared" si="3"/>
        <v>0</v>
      </c>
      <c r="I71" s="55"/>
    </row>
    <row r="72" spans="1:9" ht="21.75" customHeight="1" hidden="1">
      <c r="A72" s="7" t="s">
        <v>101</v>
      </c>
      <c r="B72" s="9" t="s">
        <v>130</v>
      </c>
      <c r="C72" s="7"/>
      <c r="D72" s="10">
        <f>D73</f>
        <v>0</v>
      </c>
      <c r="E72" s="10">
        <f>E73</f>
        <v>0</v>
      </c>
      <c r="F72" s="10">
        <f>F73</f>
        <v>0</v>
      </c>
      <c r="G72" s="67" t="e">
        <f t="shared" si="2"/>
        <v>#DIV/0!</v>
      </c>
      <c r="H72" s="67" t="e">
        <f t="shared" si="3"/>
        <v>#DIV/0!</v>
      </c>
      <c r="I72" s="8"/>
    </row>
    <row r="73" spans="1:9" ht="39" customHeight="1" hidden="1">
      <c r="A73" s="7"/>
      <c r="B73" s="9" t="s">
        <v>107</v>
      </c>
      <c r="C73" s="7" t="s">
        <v>106</v>
      </c>
      <c r="D73" s="10">
        <v>0</v>
      </c>
      <c r="E73" s="10">
        <v>0</v>
      </c>
      <c r="F73" s="10">
        <v>0</v>
      </c>
      <c r="G73" s="67" t="e">
        <f t="shared" si="2"/>
        <v>#DIV/0!</v>
      </c>
      <c r="H73" s="67" t="e">
        <f t="shared" si="3"/>
        <v>#DIV/0!</v>
      </c>
      <c r="I73" s="8"/>
    </row>
    <row r="74" spans="1:9" ht="27.75" customHeight="1">
      <c r="A74" s="7" t="s">
        <v>120</v>
      </c>
      <c r="B74" s="66" t="s">
        <v>308</v>
      </c>
      <c r="C74" s="7"/>
      <c r="D74" s="10">
        <f>D75</f>
        <v>3500</v>
      </c>
      <c r="E74" s="10">
        <f>E75</f>
        <v>3302.5</v>
      </c>
      <c r="F74" s="10">
        <f>F75</f>
        <v>925.1</v>
      </c>
      <c r="G74" s="67">
        <f t="shared" si="2"/>
        <v>0.2643142857142857</v>
      </c>
      <c r="H74" s="67">
        <f t="shared" si="3"/>
        <v>0.2801211203633611</v>
      </c>
      <c r="I74" s="8"/>
    </row>
    <row r="75" spans="1:9" ht="42.75" customHeight="1" hidden="1">
      <c r="A75" s="7"/>
      <c r="B75" s="18" t="s">
        <v>143</v>
      </c>
      <c r="C75" s="23" t="s">
        <v>144</v>
      </c>
      <c r="D75" s="10">
        <f>D76+D77</f>
        <v>3500</v>
      </c>
      <c r="E75" s="10">
        <f>E76+E77</f>
        <v>3302.5</v>
      </c>
      <c r="F75" s="10">
        <f>F76+F77</f>
        <v>925.1</v>
      </c>
      <c r="G75" s="67">
        <f t="shared" si="2"/>
        <v>0.2643142857142857</v>
      </c>
      <c r="H75" s="67">
        <f t="shared" si="3"/>
        <v>0.2801211203633611</v>
      </c>
      <c r="I75" s="8"/>
    </row>
    <row r="76" spans="1:9" ht="91.5" customHeight="1" hidden="1">
      <c r="A76" s="7"/>
      <c r="B76" s="18" t="s">
        <v>162</v>
      </c>
      <c r="C76" s="23" t="s">
        <v>163</v>
      </c>
      <c r="D76" s="10">
        <v>0</v>
      </c>
      <c r="E76" s="10">
        <v>0</v>
      </c>
      <c r="F76" s="10">
        <v>0</v>
      </c>
      <c r="G76" s="67" t="e">
        <f t="shared" si="2"/>
        <v>#DIV/0!</v>
      </c>
      <c r="H76" s="67" t="e">
        <f t="shared" si="3"/>
        <v>#DIV/0!</v>
      </c>
      <c r="I76" s="8"/>
    </row>
    <row r="77" spans="1:9" s="42" customFormat="1" ht="107.25" customHeight="1">
      <c r="A77" s="12"/>
      <c r="B77" s="20" t="s">
        <v>195</v>
      </c>
      <c r="C77" s="19" t="s">
        <v>194</v>
      </c>
      <c r="D77" s="14">
        <v>3500</v>
      </c>
      <c r="E77" s="14">
        <v>3302.5</v>
      </c>
      <c r="F77" s="14">
        <v>925.1</v>
      </c>
      <c r="G77" s="72">
        <f t="shared" si="2"/>
        <v>0.2643142857142857</v>
      </c>
      <c r="H77" s="72">
        <f t="shared" si="3"/>
        <v>0.2801211203633611</v>
      </c>
      <c r="I77" s="55"/>
    </row>
    <row r="78" spans="1:9" ht="40.5" customHeight="1">
      <c r="A78" s="7" t="s">
        <v>53</v>
      </c>
      <c r="B78" s="66" t="s">
        <v>309</v>
      </c>
      <c r="C78" s="7"/>
      <c r="D78" s="10">
        <f>D79+D84+D92+D112</f>
        <v>172349.69999999998</v>
      </c>
      <c r="E78" s="10">
        <f>E79+E84+E92+E112</f>
        <v>168193.59999999998</v>
      </c>
      <c r="F78" s="10">
        <f>F79+F84+F92+F112</f>
        <v>35003.1</v>
      </c>
      <c r="G78" s="67">
        <f t="shared" si="2"/>
        <v>0.2030934779695004</v>
      </c>
      <c r="H78" s="67">
        <f t="shared" si="3"/>
        <v>0.20811196145394356</v>
      </c>
      <c r="I78" s="8"/>
    </row>
    <row r="79" spans="1:9" ht="96" customHeight="1" hidden="1">
      <c r="A79" s="7"/>
      <c r="B79" s="9" t="s">
        <v>127</v>
      </c>
      <c r="C79" s="7" t="s">
        <v>105</v>
      </c>
      <c r="D79" s="10">
        <f>D80+D81+D82+D83</f>
        <v>128</v>
      </c>
      <c r="E79" s="10">
        <f>E80+E81+E82+E83</f>
        <v>128</v>
      </c>
      <c r="F79" s="10">
        <f>F80+F81+F82+F83</f>
        <v>115.3</v>
      </c>
      <c r="G79" s="67">
        <f t="shared" si="2"/>
        <v>0.90078125</v>
      </c>
      <c r="H79" s="67">
        <f t="shared" si="3"/>
        <v>0.90078125</v>
      </c>
      <c r="I79" s="8"/>
    </row>
    <row r="80" spans="1:9" ht="137.25" customHeight="1" hidden="1">
      <c r="A80" s="21"/>
      <c r="B80" s="9" t="s">
        <v>165</v>
      </c>
      <c r="C80" s="7" t="s">
        <v>164</v>
      </c>
      <c r="D80" s="10">
        <v>0</v>
      </c>
      <c r="E80" s="10">
        <v>0</v>
      </c>
      <c r="F80" s="10">
        <v>0</v>
      </c>
      <c r="G80" s="67" t="e">
        <f t="shared" si="2"/>
        <v>#DIV/0!</v>
      </c>
      <c r="H80" s="67" t="e">
        <f t="shared" si="3"/>
        <v>#DIV/0!</v>
      </c>
      <c r="I80" s="8"/>
    </row>
    <row r="81" spans="1:9" s="43" customFormat="1" ht="57" customHeight="1" hidden="1">
      <c r="A81" s="21"/>
      <c r="B81" s="18" t="s">
        <v>167</v>
      </c>
      <c r="C81" s="7" t="s">
        <v>166</v>
      </c>
      <c r="D81" s="10">
        <v>0</v>
      </c>
      <c r="E81" s="10">
        <v>0</v>
      </c>
      <c r="F81" s="10">
        <v>0</v>
      </c>
      <c r="G81" s="67" t="e">
        <f t="shared" si="2"/>
        <v>#DIV/0!</v>
      </c>
      <c r="H81" s="67" t="e">
        <f t="shared" si="3"/>
        <v>#DIV/0!</v>
      </c>
      <c r="I81" s="22"/>
    </row>
    <row r="82" spans="1:9" s="43" customFormat="1" ht="63.75" customHeight="1" hidden="1">
      <c r="A82" s="21"/>
      <c r="B82" s="18" t="s">
        <v>220</v>
      </c>
      <c r="C82" s="7" t="s">
        <v>219</v>
      </c>
      <c r="D82" s="10">
        <v>0</v>
      </c>
      <c r="E82" s="10">
        <v>0</v>
      </c>
      <c r="F82" s="10">
        <v>0</v>
      </c>
      <c r="G82" s="67" t="e">
        <f t="shared" si="2"/>
        <v>#DIV/0!</v>
      </c>
      <c r="H82" s="67" t="e">
        <f t="shared" si="3"/>
        <v>#DIV/0!</v>
      </c>
      <c r="I82" s="22"/>
    </row>
    <row r="83" spans="1:9" s="43" customFormat="1" ht="57" customHeight="1">
      <c r="A83" s="21"/>
      <c r="B83" s="18" t="s">
        <v>277</v>
      </c>
      <c r="C83" s="7" t="s">
        <v>276</v>
      </c>
      <c r="D83" s="10">
        <v>128</v>
      </c>
      <c r="E83" s="10">
        <v>128</v>
      </c>
      <c r="F83" s="10">
        <v>115.3</v>
      </c>
      <c r="G83" s="67">
        <f t="shared" si="2"/>
        <v>0.90078125</v>
      </c>
      <c r="H83" s="67">
        <f t="shared" si="3"/>
        <v>0.90078125</v>
      </c>
      <c r="I83" s="22"/>
    </row>
    <row r="84" spans="1:9" s="43" customFormat="1" ht="90" customHeight="1" hidden="1">
      <c r="A84" s="21"/>
      <c r="B84" s="18" t="s">
        <v>171</v>
      </c>
      <c r="C84" s="7" t="s">
        <v>170</v>
      </c>
      <c r="D84" s="10">
        <f>D85+D86+D87+D88+D89+D90+D91</f>
        <v>9770.300000000001</v>
      </c>
      <c r="E84" s="10">
        <f>E85+E86+E87+E88+E89+E90+E91</f>
        <v>7807.9</v>
      </c>
      <c r="F84" s="10">
        <f>F85+F86+F87+F88+F89+F90+F91</f>
        <v>7371.6</v>
      </c>
      <c r="G84" s="67">
        <f t="shared" si="2"/>
        <v>0.754490650235919</v>
      </c>
      <c r="H84" s="67">
        <f t="shared" si="3"/>
        <v>0.9441206982671397</v>
      </c>
      <c r="I84" s="22"/>
    </row>
    <row r="85" spans="1:9" s="45" customFormat="1" ht="87" customHeight="1">
      <c r="A85" s="24"/>
      <c r="B85" s="20" t="s">
        <v>310</v>
      </c>
      <c r="C85" s="12" t="s">
        <v>168</v>
      </c>
      <c r="D85" s="14">
        <v>2036.9</v>
      </c>
      <c r="E85" s="14">
        <v>74.5</v>
      </c>
      <c r="F85" s="14">
        <v>0</v>
      </c>
      <c r="G85" s="72">
        <f t="shared" si="2"/>
        <v>0</v>
      </c>
      <c r="H85" s="72">
        <f t="shared" si="3"/>
        <v>0</v>
      </c>
      <c r="I85" s="56"/>
    </row>
    <row r="86" spans="1:9" s="45" customFormat="1" ht="104.25" customHeight="1" hidden="1">
      <c r="A86" s="24"/>
      <c r="B86" s="20" t="s">
        <v>199</v>
      </c>
      <c r="C86" s="12" t="s">
        <v>198</v>
      </c>
      <c r="D86" s="14">
        <v>0</v>
      </c>
      <c r="E86" s="14">
        <v>0</v>
      </c>
      <c r="F86" s="14">
        <v>0</v>
      </c>
      <c r="G86" s="72" t="e">
        <f t="shared" si="2"/>
        <v>#DIV/0!</v>
      </c>
      <c r="H86" s="72" t="e">
        <f t="shared" si="3"/>
        <v>#DIV/0!</v>
      </c>
      <c r="I86" s="56"/>
    </row>
    <row r="87" spans="1:9" s="45" customFormat="1" ht="104.25" customHeight="1" hidden="1">
      <c r="A87" s="24"/>
      <c r="B87" s="20" t="s">
        <v>201</v>
      </c>
      <c r="C87" s="12" t="s">
        <v>200</v>
      </c>
      <c r="D87" s="14">
        <v>0</v>
      </c>
      <c r="E87" s="14">
        <v>0</v>
      </c>
      <c r="F87" s="14">
        <v>0</v>
      </c>
      <c r="G87" s="72" t="e">
        <f t="shared" si="2"/>
        <v>#DIV/0!</v>
      </c>
      <c r="H87" s="72" t="e">
        <f t="shared" si="3"/>
        <v>#DIV/0!</v>
      </c>
      <c r="I87" s="56"/>
    </row>
    <row r="88" spans="1:9" s="45" customFormat="1" ht="123" customHeight="1" hidden="1">
      <c r="A88" s="24"/>
      <c r="B88" s="20" t="s">
        <v>203</v>
      </c>
      <c r="C88" s="12" t="s">
        <v>202</v>
      </c>
      <c r="D88" s="14">
        <v>0</v>
      </c>
      <c r="E88" s="14">
        <v>0</v>
      </c>
      <c r="F88" s="14">
        <v>0</v>
      </c>
      <c r="G88" s="72" t="e">
        <f t="shared" si="2"/>
        <v>#DIV/0!</v>
      </c>
      <c r="H88" s="72" t="e">
        <f t="shared" si="3"/>
        <v>#DIV/0!</v>
      </c>
      <c r="I88" s="56"/>
    </row>
    <row r="89" spans="1:9" s="45" customFormat="1" ht="119.25" customHeight="1" hidden="1">
      <c r="A89" s="24"/>
      <c r="B89" s="20" t="s">
        <v>205</v>
      </c>
      <c r="C89" s="12" t="s">
        <v>204</v>
      </c>
      <c r="D89" s="14">
        <v>0</v>
      </c>
      <c r="E89" s="14">
        <v>0</v>
      </c>
      <c r="F89" s="14">
        <v>0</v>
      </c>
      <c r="G89" s="72" t="e">
        <f t="shared" si="2"/>
        <v>#DIV/0!</v>
      </c>
      <c r="H89" s="72" t="e">
        <f t="shared" si="3"/>
        <v>#DIV/0!</v>
      </c>
      <c r="I89" s="56"/>
    </row>
    <row r="90" spans="1:9" s="45" customFormat="1" ht="110.25" customHeight="1">
      <c r="A90" s="24"/>
      <c r="B90" s="20" t="s">
        <v>311</v>
      </c>
      <c r="C90" s="12" t="s">
        <v>221</v>
      </c>
      <c r="D90" s="14">
        <v>4305.8</v>
      </c>
      <c r="E90" s="14">
        <v>4305.8</v>
      </c>
      <c r="F90" s="14">
        <v>4305.8</v>
      </c>
      <c r="G90" s="72">
        <f t="shared" si="2"/>
        <v>1</v>
      </c>
      <c r="H90" s="72">
        <f t="shared" si="3"/>
        <v>1</v>
      </c>
      <c r="I90" s="56"/>
    </row>
    <row r="91" spans="1:9" s="45" customFormat="1" ht="105" customHeight="1">
      <c r="A91" s="24"/>
      <c r="B91" s="20" t="s">
        <v>312</v>
      </c>
      <c r="C91" s="12" t="s">
        <v>222</v>
      </c>
      <c r="D91" s="14">
        <v>3427.6</v>
      </c>
      <c r="E91" s="14">
        <v>3427.6</v>
      </c>
      <c r="F91" s="14">
        <v>3065.8</v>
      </c>
      <c r="G91" s="72">
        <f t="shared" si="2"/>
        <v>0.8944450927762867</v>
      </c>
      <c r="H91" s="72">
        <f t="shared" si="3"/>
        <v>0.8944450927762867</v>
      </c>
      <c r="I91" s="56"/>
    </row>
    <row r="92" spans="1:9" s="43" customFormat="1" ht="87.75" customHeight="1" hidden="1">
      <c r="A92" s="21"/>
      <c r="B92" s="18" t="s">
        <v>146</v>
      </c>
      <c r="C92" s="7" t="s">
        <v>169</v>
      </c>
      <c r="D92" s="10">
        <f>D94+D95+D97+D98+D99+D102+D108+D109+D110+D111+D93+D96+D103+D104+D105+D100+D101+D106+D107</f>
        <v>39655.299999999996</v>
      </c>
      <c r="E92" s="10">
        <f>E94+E95+E97+E98+E99+E102+E108+E109+E110+E111+E93+E96+E103+E104+E105+E100+E101+E106+E107</f>
        <v>37461.6</v>
      </c>
      <c r="F92" s="10">
        <f>F94+F95+F97+F98+F99+F102+F108+F109+F110+F111+F93+F96+F103+F104+F105+F100+F101+F106+F107</f>
        <v>27066.2</v>
      </c>
      <c r="G92" s="67">
        <f t="shared" si="2"/>
        <v>0.682536760533901</v>
      </c>
      <c r="H92" s="67">
        <f t="shared" si="3"/>
        <v>0.722505178636257</v>
      </c>
      <c r="I92" s="22"/>
    </row>
    <row r="93" spans="1:9" s="45" customFormat="1" ht="39.75" customHeight="1">
      <c r="A93" s="24"/>
      <c r="B93" s="20" t="s">
        <v>313</v>
      </c>
      <c r="C93" s="58" t="s">
        <v>243</v>
      </c>
      <c r="D93" s="14">
        <v>2450</v>
      </c>
      <c r="E93" s="14">
        <v>2100</v>
      </c>
      <c r="F93" s="14">
        <v>875.6</v>
      </c>
      <c r="G93" s="72">
        <f t="shared" si="2"/>
        <v>0.35738775510204085</v>
      </c>
      <c r="H93" s="72">
        <f t="shared" si="3"/>
        <v>0.41695238095238096</v>
      </c>
      <c r="I93" s="56"/>
    </row>
    <row r="94" spans="1:9" s="45" customFormat="1" ht="20.25" customHeight="1">
      <c r="A94" s="24"/>
      <c r="B94" s="20" t="s">
        <v>314</v>
      </c>
      <c r="C94" s="44" t="s">
        <v>172</v>
      </c>
      <c r="D94" s="14">
        <v>1954.8</v>
      </c>
      <c r="E94" s="14">
        <v>1954.8</v>
      </c>
      <c r="F94" s="14">
        <v>1129</v>
      </c>
      <c r="G94" s="72">
        <f t="shared" si="2"/>
        <v>0.5775526908123594</v>
      </c>
      <c r="H94" s="72">
        <f t="shared" si="3"/>
        <v>0.5775526908123594</v>
      </c>
      <c r="I94" s="56"/>
    </row>
    <row r="95" spans="1:9" s="45" customFormat="1" ht="21.75" customHeight="1">
      <c r="A95" s="24"/>
      <c r="B95" s="20" t="s">
        <v>315</v>
      </c>
      <c r="C95" s="44" t="s">
        <v>173</v>
      </c>
      <c r="D95" s="14">
        <v>3020</v>
      </c>
      <c r="E95" s="14">
        <v>2521.8</v>
      </c>
      <c r="F95" s="14">
        <v>1640.9</v>
      </c>
      <c r="G95" s="72">
        <f t="shared" si="2"/>
        <v>0.5433443708609271</v>
      </c>
      <c r="H95" s="72">
        <f t="shared" si="3"/>
        <v>0.6506860179237053</v>
      </c>
      <c r="I95" s="56"/>
    </row>
    <row r="96" spans="1:9" s="45" customFormat="1" ht="39.75" customHeight="1">
      <c r="A96" s="24"/>
      <c r="B96" s="20" t="s">
        <v>251</v>
      </c>
      <c r="C96" s="44" t="s">
        <v>250</v>
      </c>
      <c r="D96" s="14">
        <v>65.2</v>
      </c>
      <c r="E96" s="14">
        <v>65.2</v>
      </c>
      <c r="F96" s="14">
        <v>65.2</v>
      </c>
      <c r="G96" s="72">
        <f t="shared" si="2"/>
        <v>1</v>
      </c>
      <c r="H96" s="72">
        <f t="shared" si="3"/>
        <v>1</v>
      </c>
      <c r="I96" s="56"/>
    </row>
    <row r="97" spans="1:9" s="45" customFormat="1" ht="43.5" customHeight="1">
      <c r="A97" s="24"/>
      <c r="B97" s="20" t="s">
        <v>316</v>
      </c>
      <c r="C97" s="44" t="s">
        <v>174</v>
      </c>
      <c r="D97" s="14">
        <v>716.7</v>
      </c>
      <c r="E97" s="14">
        <v>611.7</v>
      </c>
      <c r="F97" s="14">
        <v>447</v>
      </c>
      <c r="G97" s="72">
        <f t="shared" si="2"/>
        <v>0.6236919213059857</v>
      </c>
      <c r="H97" s="72">
        <f t="shared" si="3"/>
        <v>0.7307503678273664</v>
      </c>
      <c r="I97" s="56"/>
    </row>
    <row r="98" spans="1:9" s="45" customFormat="1" ht="39" customHeight="1">
      <c r="A98" s="24"/>
      <c r="B98" s="20" t="s">
        <v>320</v>
      </c>
      <c r="C98" s="44" t="s">
        <v>206</v>
      </c>
      <c r="D98" s="14">
        <v>1258.8</v>
      </c>
      <c r="E98" s="14">
        <v>1028.3</v>
      </c>
      <c r="F98" s="14">
        <v>0</v>
      </c>
      <c r="G98" s="72">
        <f t="shared" si="2"/>
        <v>0</v>
      </c>
      <c r="H98" s="72">
        <f t="shared" si="3"/>
        <v>0</v>
      </c>
      <c r="I98" s="56"/>
    </row>
    <row r="99" spans="1:9" s="45" customFormat="1" ht="41.25" customHeight="1">
      <c r="A99" s="24"/>
      <c r="B99" s="20" t="s">
        <v>317</v>
      </c>
      <c r="C99" s="44" t="s">
        <v>207</v>
      </c>
      <c r="D99" s="14">
        <v>400.7</v>
      </c>
      <c r="E99" s="14">
        <v>400.7</v>
      </c>
      <c r="F99" s="14">
        <v>300</v>
      </c>
      <c r="G99" s="72">
        <f t="shared" si="2"/>
        <v>0.7486897928624907</v>
      </c>
      <c r="H99" s="72">
        <f t="shared" si="3"/>
        <v>0.7486897928624907</v>
      </c>
      <c r="I99" s="56"/>
    </row>
    <row r="100" spans="1:9" s="45" customFormat="1" ht="41.25" customHeight="1">
      <c r="A100" s="24"/>
      <c r="B100" s="20" t="s">
        <v>318</v>
      </c>
      <c r="C100" s="59" t="s">
        <v>278</v>
      </c>
      <c r="D100" s="14">
        <v>400</v>
      </c>
      <c r="E100" s="14">
        <v>400</v>
      </c>
      <c r="F100" s="14">
        <v>0</v>
      </c>
      <c r="G100" s="72">
        <f t="shared" si="2"/>
        <v>0</v>
      </c>
      <c r="H100" s="72">
        <f t="shared" si="3"/>
        <v>0</v>
      </c>
      <c r="I100" s="56"/>
    </row>
    <row r="101" spans="1:9" s="45" customFormat="1" ht="18.75" customHeight="1">
      <c r="A101" s="24"/>
      <c r="B101" s="20" t="s">
        <v>280</v>
      </c>
      <c r="C101" s="59" t="s">
        <v>279</v>
      </c>
      <c r="D101" s="14">
        <v>600</v>
      </c>
      <c r="E101" s="14">
        <v>600</v>
      </c>
      <c r="F101" s="14">
        <v>0</v>
      </c>
      <c r="G101" s="72">
        <f t="shared" si="2"/>
        <v>0</v>
      </c>
      <c r="H101" s="72">
        <f t="shared" si="3"/>
        <v>0</v>
      </c>
      <c r="I101" s="56"/>
    </row>
    <row r="102" spans="1:9" s="45" customFormat="1" ht="32.25" customHeight="1">
      <c r="A102" s="24"/>
      <c r="B102" s="20" t="s">
        <v>319</v>
      </c>
      <c r="C102" s="44" t="s">
        <v>208</v>
      </c>
      <c r="D102" s="14">
        <v>499.5</v>
      </c>
      <c r="E102" s="14">
        <v>499.5</v>
      </c>
      <c r="F102" s="14">
        <v>0</v>
      </c>
      <c r="G102" s="72">
        <f t="shared" si="2"/>
        <v>0</v>
      </c>
      <c r="H102" s="72">
        <f t="shared" si="3"/>
        <v>0</v>
      </c>
      <c r="I102" s="56"/>
    </row>
    <row r="103" spans="1:9" s="45" customFormat="1" ht="38.25" customHeight="1">
      <c r="A103" s="24"/>
      <c r="B103" s="20" t="s">
        <v>255</v>
      </c>
      <c r="C103" s="44" t="s">
        <v>252</v>
      </c>
      <c r="D103" s="14">
        <v>477.5</v>
      </c>
      <c r="E103" s="14">
        <v>477.5</v>
      </c>
      <c r="F103" s="14">
        <v>476.2</v>
      </c>
      <c r="G103" s="72">
        <f t="shared" si="2"/>
        <v>0.9972774869109947</v>
      </c>
      <c r="H103" s="72">
        <f t="shared" si="3"/>
        <v>0.9972774869109947</v>
      </c>
      <c r="I103" s="56"/>
    </row>
    <row r="104" spans="1:9" s="45" customFormat="1" ht="49.5" customHeight="1">
      <c r="A104" s="24"/>
      <c r="B104" s="20" t="s">
        <v>256</v>
      </c>
      <c r="C104" s="44" t="s">
        <v>253</v>
      </c>
      <c r="D104" s="14">
        <v>120</v>
      </c>
      <c r="E104" s="14">
        <v>120</v>
      </c>
      <c r="F104" s="14">
        <v>120</v>
      </c>
      <c r="G104" s="72">
        <f t="shared" si="2"/>
        <v>1</v>
      </c>
      <c r="H104" s="72">
        <f t="shared" si="3"/>
        <v>1</v>
      </c>
      <c r="I104" s="56"/>
    </row>
    <row r="105" spans="1:9" s="45" customFormat="1" ht="33.75" customHeight="1">
      <c r="A105" s="24"/>
      <c r="B105" s="20" t="s">
        <v>257</v>
      </c>
      <c r="C105" s="44" t="s">
        <v>254</v>
      </c>
      <c r="D105" s="14">
        <v>960</v>
      </c>
      <c r="E105" s="14">
        <v>510</v>
      </c>
      <c r="F105" s="14">
        <v>0</v>
      </c>
      <c r="G105" s="72">
        <f t="shared" si="2"/>
        <v>0</v>
      </c>
      <c r="H105" s="72">
        <f t="shared" si="3"/>
        <v>0</v>
      </c>
      <c r="I105" s="56"/>
    </row>
    <row r="106" spans="1:9" s="45" customFormat="1" ht="39.75" customHeight="1">
      <c r="A106" s="24"/>
      <c r="B106" s="20" t="s">
        <v>283</v>
      </c>
      <c r="C106" s="60" t="s">
        <v>281</v>
      </c>
      <c r="D106" s="14">
        <v>200</v>
      </c>
      <c r="E106" s="14">
        <v>60</v>
      </c>
      <c r="F106" s="14">
        <v>0</v>
      </c>
      <c r="G106" s="72">
        <f t="shared" si="2"/>
        <v>0</v>
      </c>
      <c r="H106" s="72">
        <f t="shared" si="3"/>
        <v>0</v>
      </c>
      <c r="I106" s="56"/>
    </row>
    <row r="107" spans="1:9" s="45" customFormat="1" ht="66" customHeight="1">
      <c r="A107" s="24"/>
      <c r="B107" s="20" t="s">
        <v>284</v>
      </c>
      <c r="C107" s="60" t="s">
        <v>282</v>
      </c>
      <c r="D107" s="14">
        <v>600</v>
      </c>
      <c r="E107" s="14">
        <v>180</v>
      </c>
      <c r="F107" s="14">
        <v>0</v>
      </c>
      <c r="G107" s="72">
        <f t="shared" si="2"/>
        <v>0</v>
      </c>
      <c r="H107" s="72">
        <f t="shared" si="3"/>
        <v>0</v>
      </c>
      <c r="I107" s="56"/>
    </row>
    <row r="108" spans="1:9" s="45" customFormat="1" ht="36.75" customHeight="1">
      <c r="A108" s="24"/>
      <c r="B108" s="20" t="s">
        <v>321</v>
      </c>
      <c r="C108" s="44" t="s">
        <v>209</v>
      </c>
      <c r="D108" s="14">
        <v>675</v>
      </c>
      <c r="E108" s="14">
        <v>675</v>
      </c>
      <c r="F108" s="14">
        <v>670.5</v>
      </c>
      <c r="G108" s="72">
        <f t="shared" si="2"/>
        <v>0.9933333333333333</v>
      </c>
      <c r="H108" s="72">
        <f t="shared" si="3"/>
        <v>0.9933333333333333</v>
      </c>
      <c r="I108" s="56"/>
    </row>
    <row r="109" spans="1:9" s="45" customFormat="1" ht="67.5" customHeight="1">
      <c r="A109" s="24"/>
      <c r="B109" s="20" t="s">
        <v>322</v>
      </c>
      <c r="C109" s="44" t="s">
        <v>210</v>
      </c>
      <c r="D109" s="14">
        <f>20969.4+648.5</f>
        <v>21617.9</v>
      </c>
      <c r="E109" s="14">
        <f>20969.4+648.5</f>
        <v>21617.9</v>
      </c>
      <c r="F109" s="14">
        <f>17719.1+548</f>
        <v>18267.1</v>
      </c>
      <c r="G109" s="72">
        <f t="shared" si="2"/>
        <v>0.8449988204219651</v>
      </c>
      <c r="H109" s="72">
        <f aca="true" t="shared" si="4" ref="H109:H172">F109/E109</f>
        <v>0.8449988204219651</v>
      </c>
      <c r="I109" s="56"/>
    </row>
    <row r="110" spans="1:9" s="45" customFormat="1" ht="109.5" customHeight="1" hidden="1">
      <c r="A110" s="24"/>
      <c r="B110" s="20" t="s">
        <v>212</v>
      </c>
      <c r="C110" s="44" t="s">
        <v>211</v>
      </c>
      <c r="D110" s="14">
        <f>648.5-648.5</f>
        <v>0</v>
      </c>
      <c r="E110" s="14">
        <f>648.5-648.5</f>
        <v>0</v>
      </c>
      <c r="F110" s="14">
        <f>548-548</f>
        <v>0</v>
      </c>
      <c r="G110" s="72" t="e">
        <f t="shared" si="2"/>
        <v>#DIV/0!</v>
      </c>
      <c r="H110" s="72" t="e">
        <f t="shared" si="4"/>
        <v>#DIV/0!</v>
      </c>
      <c r="I110" s="56"/>
    </row>
    <row r="111" spans="1:9" s="45" customFormat="1" ht="53.25" customHeight="1">
      <c r="A111" s="24"/>
      <c r="B111" s="73" t="s">
        <v>324</v>
      </c>
      <c r="C111" s="44" t="s">
        <v>223</v>
      </c>
      <c r="D111" s="14">
        <v>3639.2</v>
      </c>
      <c r="E111" s="14">
        <v>3639.2</v>
      </c>
      <c r="F111" s="14">
        <v>3074.7</v>
      </c>
      <c r="G111" s="72">
        <f t="shared" si="2"/>
        <v>0.8448834908771159</v>
      </c>
      <c r="H111" s="72">
        <f t="shared" si="4"/>
        <v>0.8448834908771159</v>
      </c>
      <c r="I111" s="56"/>
    </row>
    <row r="112" spans="1:9" s="43" customFormat="1" ht="66" customHeight="1" hidden="1">
      <c r="A112" s="21"/>
      <c r="B112" s="18" t="s">
        <v>213</v>
      </c>
      <c r="C112" s="7" t="s">
        <v>214</v>
      </c>
      <c r="D112" s="10">
        <f>D117+D118+D119+D115+D114+D113+D116</f>
        <v>122796.09999999999</v>
      </c>
      <c r="E112" s="10">
        <f>E117+E118+E119+E115+E114+E113+E116</f>
        <v>122796.09999999999</v>
      </c>
      <c r="F112" s="10">
        <f>F117+F118+F119+F115+F114+F113+F116</f>
        <v>450</v>
      </c>
      <c r="G112" s="67">
        <f t="shared" si="2"/>
        <v>0.003664611498247909</v>
      </c>
      <c r="H112" s="67">
        <f t="shared" si="4"/>
        <v>0.003664611498247909</v>
      </c>
      <c r="I112" s="22"/>
    </row>
    <row r="113" spans="1:9" s="45" customFormat="1" ht="37.5" customHeight="1">
      <c r="A113" s="24"/>
      <c r="B113" s="20" t="s">
        <v>261</v>
      </c>
      <c r="C113" s="57" t="s">
        <v>258</v>
      </c>
      <c r="D113" s="14">
        <v>600</v>
      </c>
      <c r="E113" s="14">
        <v>600</v>
      </c>
      <c r="F113" s="14">
        <v>180</v>
      </c>
      <c r="G113" s="72">
        <f t="shared" si="2"/>
        <v>0.3</v>
      </c>
      <c r="H113" s="72">
        <f t="shared" si="4"/>
        <v>0.3</v>
      </c>
      <c r="I113" s="56"/>
    </row>
    <row r="114" spans="1:9" s="45" customFormat="1" ht="39" customHeight="1">
      <c r="A114" s="24"/>
      <c r="B114" s="20" t="s">
        <v>262</v>
      </c>
      <c r="C114" s="57" t="s">
        <v>259</v>
      </c>
      <c r="D114" s="14">
        <v>600</v>
      </c>
      <c r="E114" s="14">
        <v>600</v>
      </c>
      <c r="F114" s="14">
        <v>180</v>
      </c>
      <c r="G114" s="72">
        <f t="shared" si="2"/>
        <v>0.3</v>
      </c>
      <c r="H114" s="72">
        <f t="shared" si="4"/>
        <v>0.3</v>
      </c>
      <c r="I114" s="56"/>
    </row>
    <row r="115" spans="1:9" s="45" customFormat="1" ht="36.75" customHeight="1">
      <c r="A115" s="24"/>
      <c r="B115" s="20" t="s">
        <v>263</v>
      </c>
      <c r="C115" s="57" t="s">
        <v>260</v>
      </c>
      <c r="D115" s="14">
        <v>300</v>
      </c>
      <c r="E115" s="14">
        <v>300</v>
      </c>
      <c r="F115" s="14">
        <v>90</v>
      </c>
      <c r="G115" s="72">
        <f t="shared" si="2"/>
        <v>0.3</v>
      </c>
      <c r="H115" s="72">
        <f t="shared" si="4"/>
        <v>0.3</v>
      </c>
      <c r="I115" s="56"/>
    </row>
    <row r="116" spans="1:9" s="45" customFormat="1" ht="39.75" customHeight="1">
      <c r="A116" s="24"/>
      <c r="B116" s="20" t="s">
        <v>264</v>
      </c>
      <c r="C116" s="57" t="s">
        <v>265</v>
      </c>
      <c r="D116" s="14">
        <v>137</v>
      </c>
      <c r="E116" s="14">
        <v>137</v>
      </c>
      <c r="F116" s="14">
        <v>0</v>
      </c>
      <c r="G116" s="72">
        <f t="shared" si="2"/>
        <v>0</v>
      </c>
      <c r="H116" s="72">
        <f t="shared" si="4"/>
        <v>0</v>
      </c>
      <c r="I116" s="56"/>
    </row>
    <row r="117" spans="1:9" s="45" customFormat="1" ht="98.25" customHeight="1">
      <c r="A117" s="24"/>
      <c r="B117" s="73" t="s">
        <v>323</v>
      </c>
      <c r="C117" s="12" t="s">
        <v>215</v>
      </c>
      <c r="D117" s="14">
        <f>94288.4+26570.7+300</f>
        <v>121159.09999999999</v>
      </c>
      <c r="E117" s="14">
        <f>94288.4+26570.7+300</f>
        <v>121159.09999999999</v>
      </c>
      <c r="F117" s="14">
        <v>0</v>
      </c>
      <c r="G117" s="72">
        <f t="shared" si="2"/>
        <v>0</v>
      </c>
      <c r="H117" s="72">
        <f t="shared" si="4"/>
        <v>0</v>
      </c>
      <c r="I117" s="56"/>
    </row>
    <row r="118" spans="1:9" s="43" customFormat="1" ht="57.75" customHeight="1" hidden="1">
      <c r="A118" s="21"/>
      <c r="B118" s="18" t="s">
        <v>224</v>
      </c>
      <c r="C118" s="7" t="s">
        <v>215</v>
      </c>
      <c r="D118" s="10">
        <f>26570.7-26570.7</f>
        <v>0</v>
      </c>
      <c r="E118" s="10">
        <f>26570.7-26570.7</f>
        <v>0</v>
      </c>
      <c r="F118" s="10">
        <v>0</v>
      </c>
      <c r="G118" s="67" t="e">
        <f t="shared" si="2"/>
        <v>#DIV/0!</v>
      </c>
      <c r="H118" s="67" t="e">
        <f t="shared" si="4"/>
        <v>#DIV/0!</v>
      </c>
      <c r="I118" s="22"/>
    </row>
    <row r="119" spans="1:9" s="43" customFormat="1" ht="57.75" customHeight="1" hidden="1">
      <c r="A119" s="21"/>
      <c r="B119" s="18" t="s">
        <v>225</v>
      </c>
      <c r="C119" s="7" t="s">
        <v>215</v>
      </c>
      <c r="D119" s="10">
        <f>300-300</f>
        <v>0</v>
      </c>
      <c r="E119" s="10">
        <f>300-300</f>
        <v>0</v>
      </c>
      <c r="F119" s="10">
        <v>0</v>
      </c>
      <c r="G119" s="67" t="e">
        <f t="shared" si="2"/>
        <v>#DIV/0!</v>
      </c>
      <c r="H119" s="67" t="e">
        <f t="shared" si="4"/>
        <v>#DIV/0!</v>
      </c>
      <c r="I119" s="22"/>
    </row>
    <row r="120" spans="1:9" s="43" customFormat="1" ht="30.75" customHeight="1">
      <c r="A120" s="21" t="s">
        <v>37</v>
      </c>
      <c r="B120" s="74" t="s">
        <v>86</v>
      </c>
      <c r="C120" s="23"/>
      <c r="D120" s="10">
        <f>D121+D123+D124+D126+D122+D125</f>
        <v>1915</v>
      </c>
      <c r="E120" s="10">
        <f>E121+E123+E124+E126+E122+E125</f>
        <v>1849.1</v>
      </c>
      <c r="F120" s="10">
        <f>F121+F123+F124+F126+F122+F125</f>
        <v>1598.8</v>
      </c>
      <c r="G120" s="67">
        <f t="shared" si="2"/>
        <v>0.8348825065274151</v>
      </c>
      <c r="H120" s="67">
        <f t="shared" si="4"/>
        <v>0.8646368503596344</v>
      </c>
      <c r="I120" s="22"/>
    </row>
    <row r="121" spans="1:9" s="43" customFormat="1" ht="37.5" customHeight="1">
      <c r="A121" s="21"/>
      <c r="B121" s="75" t="s">
        <v>54</v>
      </c>
      <c r="C121" s="21" t="s">
        <v>108</v>
      </c>
      <c r="D121" s="10">
        <v>480</v>
      </c>
      <c r="E121" s="10">
        <v>418.8</v>
      </c>
      <c r="F121" s="10">
        <v>173.8</v>
      </c>
      <c r="G121" s="67">
        <f t="shared" si="2"/>
        <v>0.36208333333333337</v>
      </c>
      <c r="H121" s="67">
        <f t="shared" si="4"/>
        <v>0.4149952244508119</v>
      </c>
      <c r="I121" s="22"/>
    </row>
    <row r="122" spans="1:9" s="45" customFormat="1" ht="53.25" customHeight="1">
      <c r="A122" s="24"/>
      <c r="B122" s="25" t="s">
        <v>248</v>
      </c>
      <c r="C122" s="61" t="s">
        <v>247</v>
      </c>
      <c r="D122" s="14">
        <v>575</v>
      </c>
      <c r="E122" s="14">
        <v>575</v>
      </c>
      <c r="F122" s="14">
        <v>575</v>
      </c>
      <c r="G122" s="72">
        <f t="shared" si="2"/>
        <v>1</v>
      </c>
      <c r="H122" s="72">
        <f t="shared" si="4"/>
        <v>1</v>
      </c>
      <c r="I122" s="56"/>
    </row>
    <row r="123" spans="1:9" s="45" customFormat="1" ht="51" customHeight="1">
      <c r="A123" s="24"/>
      <c r="B123" s="25" t="s">
        <v>216</v>
      </c>
      <c r="C123" s="62" t="s">
        <v>217</v>
      </c>
      <c r="D123" s="14">
        <v>200</v>
      </c>
      <c r="E123" s="14">
        <v>200</v>
      </c>
      <c r="F123" s="14">
        <v>200</v>
      </c>
      <c r="G123" s="72">
        <f t="shared" si="2"/>
        <v>1</v>
      </c>
      <c r="H123" s="72">
        <f t="shared" si="4"/>
        <v>1</v>
      </c>
      <c r="I123" s="56"/>
    </row>
    <row r="124" spans="1:9" s="45" customFormat="1" ht="54" customHeight="1">
      <c r="A124" s="24"/>
      <c r="B124" s="25" t="s">
        <v>332</v>
      </c>
      <c r="C124" s="62" t="s">
        <v>218</v>
      </c>
      <c r="D124" s="14">
        <v>300</v>
      </c>
      <c r="E124" s="14">
        <v>300</v>
      </c>
      <c r="F124" s="14">
        <v>300</v>
      </c>
      <c r="G124" s="72">
        <f t="shared" si="2"/>
        <v>1</v>
      </c>
      <c r="H124" s="72">
        <f t="shared" si="4"/>
        <v>1</v>
      </c>
      <c r="I124" s="56"/>
    </row>
    <row r="125" spans="1:9" s="45" customFormat="1" ht="38.25" customHeight="1">
      <c r="A125" s="24"/>
      <c r="B125" s="25" t="s">
        <v>245</v>
      </c>
      <c r="C125" s="62" t="s">
        <v>246</v>
      </c>
      <c r="D125" s="14">
        <v>350</v>
      </c>
      <c r="E125" s="14">
        <v>350</v>
      </c>
      <c r="F125" s="14">
        <v>350</v>
      </c>
      <c r="G125" s="72">
        <f t="shared" si="2"/>
        <v>1</v>
      </c>
      <c r="H125" s="72">
        <f t="shared" si="4"/>
        <v>1</v>
      </c>
      <c r="I125" s="56"/>
    </row>
    <row r="126" spans="1:9" s="45" customFormat="1" ht="54" customHeight="1">
      <c r="A126" s="24"/>
      <c r="B126" s="25" t="s">
        <v>325</v>
      </c>
      <c r="C126" s="62" t="s">
        <v>175</v>
      </c>
      <c r="D126" s="14">
        <v>10</v>
      </c>
      <c r="E126" s="14">
        <v>5.3</v>
      </c>
      <c r="F126" s="14">
        <v>0</v>
      </c>
      <c r="G126" s="72">
        <f t="shared" si="2"/>
        <v>0</v>
      </c>
      <c r="H126" s="72">
        <f t="shared" si="4"/>
        <v>0</v>
      </c>
      <c r="I126" s="56"/>
    </row>
    <row r="127" spans="1:9" ht="37.5" customHeight="1">
      <c r="A127" s="7" t="s">
        <v>38</v>
      </c>
      <c r="B127" s="9" t="s">
        <v>12</v>
      </c>
      <c r="C127" s="7"/>
      <c r="D127" s="10">
        <f>D128+D137</f>
        <v>14276.900000000001</v>
      </c>
      <c r="E127" s="10">
        <f>E128+E137</f>
        <v>13215.900000000001</v>
      </c>
      <c r="F127" s="10">
        <f>F128+F137</f>
        <v>9160.6</v>
      </c>
      <c r="G127" s="67">
        <f t="shared" si="2"/>
        <v>0.6416378905784869</v>
      </c>
      <c r="H127" s="67">
        <f t="shared" si="4"/>
        <v>0.6931499179019212</v>
      </c>
      <c r="I127" s="8"/>
    </row>
    <row r="128" spans="1:9" ht="18.75" customHeight="1">
      <c r="A128" s="7" t="s">
        <v>39</v>
      </c>
      <c r="B128" s="66" t="s">
        <v>326</v>
      </c>
      <c r="C128" s="7"/>
      <c r="D128" s="10">
        <f>D129+D135+D130</f>
        <v>1851.7</v>
      </c>
      <c r="E128" s="10">
        <f>E129+E135+E130</f>
        <v>1690.7</v>
      </c>
      <c r="F128" s="10">
        <f>F129+F135+F130</f>
        <v>950.9000000000001</v>
      </c>
      <c r="G128" s="67">
        <f t="shared" si="2"/>
        <v>0.5135281093049631</v>
      </c>
      <c r="H128" s="67">
        <f t="shared" si="4"/>
        <v>0.5624297628201337</v>
      </c>
      <c r="I128" s="8"/>
    </row>
    <row r="129" spans="1:9" s="42" customFormat="1" ht="36.75" customHeight="1">
      <c r="A129" s="12"/>
      <c r="B129" s="13" t="s">
        <v>79</v>
      </c>
      <c r="C129" s="12" t="s">
        <v>122</v>
      </c>
      <c r="D129" s="14">
        <v>650</v>
      </c>
      <c r="E129" s="14">
        <v>489</v>
      </c>
      <c r="F129" s="14">
        <v>58.6</v>
      </c>
      <c r="G129" s="72">
        <f t="shared" si="2"/>
        <v>0.09015384615384615</v>
      </c>
      <c r="H129" s="72">
        <f t="shared" si="4"/>
        <v>0.11983640081799592</v>
      </c>
      <c r="I129" s="55"/>
    </row>
    <row r="130" spans="1:9" s="42" customFormat="1" ht="69" customHeight="1" hidden="1">
      <c r="A130" s="12"/>
      <c r="B130" s="13" t="s">
        <v>275</v>
      </c>
      <c r="C130" s="12" t="s">
        <v>240</v>
      </c>
      <c r="D130" s="14">
        <f>D131+D132+D133+D134</f>
        <v>1201.7</v>
      </c>
      <c r="E130" s="14">
        <f>E131+E132+E133+E134</f>
        <v>1201.7</v>
      </c>
      <c r="F130" s="14">
        <f>F131+F132+F133+F134</f>
        <v>892.3000000000001</v>
      </c>
      <c r="G130" s="72">
        <f t="shared" si="2"/>
        <v>0.742531413830407</v>
      </c>
      <c r="H130" s="72">
        <f t="shared" si="4"/>
        <v>0.742531413830407</v>
      </c>
      <c r="I130" s="55"/>
    </row>
    <row r="131" spans="1:9" s="42" customFormat="1" ht="51.75" customHeight="1">
      <c r="A131" s="12"/>
      <c r="B131" s="13" t="s">
        <v>237</v>
      </c>
      <c r="C131" s="63" t="s">
        <v>234</v>
      </c>
      <c r="D131" s="14">
        <v>83</v>
      </c>
      <c r="E131" s="14">
        <v>83</v>
      </c>
      <c r="F131" s="14">
        <v>74.5</v>
      </c>
      <c r="G131" s="72">
        <f t="shared" si="2"/>
        <v>0.8975903614457831</v>
      </c>
      <c r="H131" s="72">
        <f t="shared" si="4"/>
        <v>0.8975903614457831</v>
      </c>
      <c r="I131" s="55"/>
    </row>
    <row r="132" spans="1:9" s="42" customFormat="1" ht="53.25" customHeight="1">
      <c r="A132" s="12"/>
      <c r="B132" s="13" t="s">
        <v>238</v>
      </c>
      <c r="C132" s="63" t="s">
        <v>235</v>
      </c>
      <c r="D132" s="14">
        <v>584.3</v>
      </c>
      <c r="E132" s="14">
        <v>584.3</v>
      </c>
      <c r="F132" s="14">
        <v>523.1</v>
      </c>
      <c r="G132" s="72">
        <f t="shared" si="2"/>
        <v>0.8952592846140682</v>
      </c>
      <c r="H132" s="72">
        <f t="shared" si="4"/>
        <v>0.8952592846140682</v>
      </c>
      <c r="I132" s="55"/>
    </row>
    <row r="133" spans="1:9" s="42" customFormat="1" ht="52.5" customHeight="1">
      <c r="A133" s="12"/>
      <c r="B133" s="13" t="s">
        <v>239</v>
      </c>
      <c r="C133" s="63" t="s">
        <v>236</v>
      </c>
      <c r="D133" s="14">
        <v>514</v>
      </c>
      <c r="E133" s="14">
        <v>514</v>
      </c>
      <c r="F133" s="14">
        <v>274.3</v>
      </c>
      <c r="G133" s="72">
        <f t="shared" si="2"/>
        <v>0.5336575875486381</v>
      </c>
      <c r="H133" s="72">
        <f t="shared" si="4"/>
        <v>0.5336575875486381</v>
      </c>
      <c r="I133" s="55"/>
    </row>
    <row r="134" spans="1:9" s="42" customFormat="1" ht="72.75" customHeight="1">
      <c r="A134" s="12"/>
      <c r="B134" s="13" t="s">
        <v>267</v>
      </c>
      <c r="C134" s="63" t="s">
        <v>266</v>
      </c>
      <c r="D134" s="14">
        <v>20.4</v>
      </c>
      <c r="E134" s="14">
        <v>20.4</v>
      </c>
      <c r="F134" s="14">
        <v>20.4</v>
      </c>
      <c r="G134" s="72">
        <f t="shared" si="2"/>
        <v>1</v>
      </c>
      <c r="H134" s="72">
        <f t="shared" si="4"/>
        <v>1</v>
      </c>
      <c r="I134" s="55"/>
    </row>
    <row r="135" spans="1:9" ht="66" customHeight="1" hidden="1">
      <c r="A135" s="7"/>
      <c r="B135" s="9" t="s">
        <v>121</v>
      </c>
      <c r="C135" s="7" t="s">
        <v>145</v>
      </c>
      <c r="D135" s="10">
        <f>D136</f>
        <v>0</v>
      </c>
      <c r="E135" s="10">
        <f>E136</f>
        <v>0</v>
      </c>
      <c r="F135" s="10">
        <f>F136</f>
        <v>0</v>
      </c>
      <c r="G135" s="67" t="e">
        <f t="shared" si="2"/>
        <v>#DIV/0!</v>
      </c>
      <c r="H135" s="67" t="e">
        <f t="shared" si="4"/>
        <v>#DIV/0!</v>
      </c>
      <c r="I135" s="8"/>
    </row>
    <row r="136" spans="1:9" ht="54" customHeight="1" hidden="1">
      <c r="A136" s="7"/>
      <c r="B136" s="9" t="s">
        <v>177</v>
      </c>
      <c r="C136" s="7" t="s">
        <v>176</v>
      </c>
      <c r="D136" s="10">
        <v>0</v>
      </c>
      <c r="E136" s="10">
        <v>0</v>
      </c>
      <c r="F136" s="10">
        <v>0</v>
      </c>
      <c r="G136" s="67" t="e">
        <f t="shared" si="2"/>
        <v>#DIV/0!</v>
      </c>
      <c r="H136" s="67" t="e">
        <f t="shared" si="4"/>
        <v>#DIV/0!</v>
      </c>
      <c r="I136" s="8"/>
    </row>
    <row r="137" spans="1:9" ht="16.5">
      <c r="A137" s="7" t="s">
        <v>40</v>
      </c>
      <c r="B137" s="66" t="s">
        <v>92</v>
      </c>
      <c r="C137" s="7"/>
      <c r="D137" s="10">
        <f>D138+D142+D150</f>
        <v>12425.2</v>
      </c>
      <c r="E137" s="10">
        <f>E138+E142+E150</f>
        <v>11525.2</v>
      </c>
      <c r="F137" s="10">
        <f>F138+F142+F150</f>
        <v>8209.7</v>
      </c>
      <c r="G137" s="67">
        <f t="shared" si="2"/>
        <v>0.6607298071660819</v>
      </c>
      <c r="H137" s="67">
        <f t="shared" si="4"/>
        <v>0.712326033387707</v>
      </c>
      <c r="I137" s="8"/>
    </row>
    <row r="138" spans="1:9" ht="45.75" customHeight="1" hidden="1">
      <c r="A138" s="7"/>
      <c r="B138" s="9" t="s">
        <v>241</v>
      </c>
      <c r="C138" s="7"/>
      <c r="D138" s="10">
        <f>D139+D140+D141</f>
        <v>8377.2</v>
      </c>
      <c r="E138" s="10">
        <f>E139+E140+E141</f>
        <v>7477.2</v>
      </c>
      <c r="F138" s="10">
        <f>F139+F140+F141</f>
        <v>5938.8</v>
      </c>
      <c r="G138" s="67">
        <f t="shared" si="2"/>
        <v>0.7089242228907033</v>
      </c>
      <c r="H138" s="67">
        <f t="shared" si="4"/>
        <v>0.7942545337826995</v>
      </c>
      <c r="I138" s="8"/>
    </row>
    <row r="139" spans="1:9" s="42" customFormat="1" ht="33" customHeight="1">
      <c r="A139" s="12"/>
      <c r="B139" s="71" t="s">
        <v>327</v>
      </c>
      <c r="C139" s="26" t="s">
        <v>178</v>
      </c>
      <c r="D139" s="14">
        <v>6167.2</v>
      </c>
      <c r="E139" s="14">
        <v>5687.2</v>
      </c>
      <c r="F139" s="14">
        <v>4234.8</v>
      </c>
      <c r="G139" s="72">
        <f t="shared" si="2"/>
        <v>0.6866649370865223</v>
      </c>
      <c r="H139" s="72">
        <f t="shared" si="4"/>
        <v>0.7446194964129976</v>
      </c>
      <c r="I139" s="55"/>
    </row>
    <row r="140" spans="1:9" s="42" customFormat="1" ht="40.5" customHeight="1">
      <c r="A140" s="12"/>
      <c r="B140" s="13" t="s">
        <v>133</v>
      </c>
      <c r="C140" s="26" t="s">
        <v>132</v>
      </c>
      <c r="D140" s="14">
        <v>110</v>
      </c>
      <c r="E140" s="14">
        <v>90</v>
      </c>
      <c r="F140" s="14">
        <v>64.5</v>
      </c>
      <c r="G140" s="72">
        <f t="shared" si="2"/>
        <v>0.5863636363636363</v>
      </c>
      <c r="H140" s="72">
        <f t="shared" si="4"/>
        <v>0.7166666666666667</v>
      </c>
      <c r="I140" s="55"/>
    </row>
    <row r="141" spans="1:9" s="42" customFormat="1" ht="108" customHeight="1">
      <c r="A141" s="12"/>
      <c r="B141" s="13" t="s">
        <v>333</v>
      </c>
      <c r="C141" s="26" t="s">
        <v>244</v>
      </c>
      <c r="D141" s="14">
        <v>2100</v>
      </c>
      <c r="E141" s="14">
        <v>1700</v>
      </c>
      <c r="F141" s="14">
        <v>1639.5</v>
      </c>
      <c r="G141" s="72">
        <f t="shared" si="2"/>
        <v>0.7807142857142857</v>
      </c>
      <c r="H141" s="72">
        <f t="shared" si="4"/>
        <v>0.9644117647058823</v>
      </c>
      <c r="I141" s="55"/>
    </row>
    <row r="142" spans="1:9" ht="64.5" customHeight="1" hidden="1">
      <c r="A142" s="7"/>
      <c r="B142" s="9" t="s">
        <v>242</v>
      </c>
      <c r="C142" s="27" t="s">
        <v>229</v>
      </c>
      <c r="D142" s="10">
        <f>D144+D143+D145+D146+D147+D148+D149</f>
        <v>2548</v>
      </c>
      <c r="E142" s="10">
        <f>E144+E143+E145+E146+E147+E148+E149</f>
        <v>2548</v>
      </c>
      <c r="F142" s="10">
        <f>F144+F143+F145+F146+F147+F148+F149</f>
        <v>770.8999999999999</v>
      </c>
      <c r="G142" s="67">
        <f t="shared" si="2"/>
        <v>0.30255102040816323</v>
      </c>
      <c r="H142" s="67">
        <f t="shared" si="4"/>
        <v>0.30255102040816323</v>
      </c>
      <c r="I142" s="8"/>
    </row>
    <row r="143" spans="1:9" s="42" customFormat="1" ht="93" customHeight="1">
      <c r="A143" s="12"/>
      <c r="B143" s="13" t="s">
        <v>230</v>
      </c>
      <c r="C143" s="64" t="s">
        <v>226</v>
      </c>
      <c r="D143" s="14">
        <v>151.2</v>
      </c>
      <c r="E143" s="14">
        <v>151.2</v>
      </c>
      <c r="F143" s="14">
        <v>151.2</v>
      </c>
      <c r="G143" s="72">
        <f t="shared" si="2"/>
        <v>1</v>
      </c>
      <c r="H143" s="72">
        <f t="shared" si="4"/>
        <v>1</v>
      </c>
      <c r="I143" s="55"/>
    </row>
    <row r="144" spans="1:9" s="42" customFormat="1" ht="57" customHeight="1">
      <c r="A144" s="12"/>
      <c r="B144" s="13" t="s">
        <v>231</v>
      </c>
      <c r="C144" s="64" t="s">
        <v>227</v>
      </c>
      <c r="D144" s="14">
        <v>2044</v>
      </c>
      <c r="E144" s="14">
        <v>2044</v>
      </c>
      <c r="F144" s="14">
        <v>508.9</v>
      </c>
      <c r="G144" s="72">
        <f t="shared" si="2"/>
        <v>0.24897260273972602</v>
      </c>
      <c r="H144" s="72">
        <f t="shared" si="4"/>
        <v>0.24897260273972602</v>
      </c>
      <c r="I144" s="55"/>
    </row>
    <row r="145" spans="1:9" s="42" customFormat="1" ht="40.5" customHeight="1">
      <c r="A145" s="12"/>
      <c r="B145" s="13" t="s">
        <v>232</v>
      </c>
      <c r="C145" s="64" t="s">
        <v>228</v>
      </c>
      <c r="D145" s="14">
        <v>88.8</v>
      </c>
      <c r="E145" s="14">
        <v>88.8</v>
      </c>
      <c r="F145" s="14">
        <v>44.4</v>
      </c>
      <c r="G145" s="72">
        <f t="shared" si="2"/>
        <v>0.5</v>
      </c>
      <c r="H145" s="72">
        <f t="shared" si="4"/>
        <v>0.5</v>
      </c>
      <c r="I145" s="55"/>
    </row>
    <row r="146" spans="1:9" s="42" customFormat="1" ht="157.5" customHeight="1">
      <c r="A146" s="12"/>
      <c r="B146" s="13" t="s">
        <v>272</v>
      </c>
      <c r="C146" s="57" t="s">
        <v>268</v>
      </c>
      <c r="D146" s="14">
        <v>207</v>
      </c>
      <c r="E146" s="14">
        <v>207</v>
      </c>
      <c r="F146" s="14">
        <v>62</v>
      </c>
      <c r="G146" s="72">
        <f t="shared" si="2"/>
        <v>0.2995169082125604</v>
      </c>
      <c r="H146" s="72">
        <f t="shared" si="4"/>
        <v>0.2995169082125604</v>
      </c>
      <c r="I146" s="55"/>
    </row>
    <row r="147" spans="1:9" s="42" customFormat="1" ht="134.25">
      <c r="A147" s="12"/>
      <c r="B147" s="13" t="s">
        <v>273</v>
      </c>
      <c r="C147" s="57" t="s">
        <v>269</v>
      </c>
      <c r="D147" s="14">
        <v>22</v>
      </c>
      <c r="E147" s="14">
        <v>22</v>
      </c>
      <c r="F147" s="14">
        <v>0</v>
      </c>
      <c r="G147" s="72">
        <f t="shared" si="2"/>
        <v>0</v>
      </c>
      <c r="H147" s="72">
        <f t="shared" si="4"/>
        <v>0</v>
      </c>
      <c r="I147" s="55"/>
    </row>
    <row r="148" spans="1:9" s="42" customFormat="1" ht="205.5" customHeight="1">
      <c r="A148" s="12"/>
      <c r="B148" s="13" t="s">
        <v>274</v>
      </c>
      <c r="C148" s="57" t="s">
        <v>270</v>
      </c>
      <c r="D148" s="14">
        <v>31.9</v>
      </c>
      <c r="E148" s="14">
        <v>31.9</v>
      </c>
      <c r="F148" s="14">
        <v>3.5</v>
      </c>
      <c r="G148" s="72">
        <f t="shared" si="2"/>
        <v>0.109717868338558</v>
      </c>
      <c r="H148" s="72">
        <f t="shared" si="4"/>
        <v>0.109717868338558</v>
      </c>
      <c r="I148" s="55"/>
    </row>
    <row r="149" spans="1:9" s="42" customFormat="1" ht="171" customHeight="1">
      <c r="A149" s="12"/>
      <c r="B149" s="13" t="s">
        <v>334</v>
      </c>
      <c r="C149" s="57" t="s">
        <v>271</v>
      </c>
      <c r="D149" s="14">
        <v>3.1</v>
      </c>
      <c r="E149" s="14">
        <v>3.1</v>
      </c>
      <c r="F149" s="14">
        <v>0.9</v>
      </c>
      <c r="G149" s="72">
        <f t="shared" si="2"/>
        <v>0.2903225806451613</v>
      </c>
      <c r="H149" s="72">
        <f t="shared" si="4"/>
        <v>0.2903225806451613</v>
      </c>
      <c r="I149" s="55"/>
    </row>
    <row r="150" spans="1:9" s="42" customFormat="1" ht="89.25" customHeight="1">
      <c r="A150" s="12"/>
      <c r="B150" s="13" t="s">
        <v>285</v>
      </c>
      <c r="C150" s="65" t="s">
        <v>286</v>
      </c>
      <c r="D150" s="14">
        <v>1500</v>
      </c>
      <c r="E150" s="14">
        <v>1500</v>
      </c>
      <c r="F150" s="14">
        <v>1500</v>
      </c>
      <c r="G150" s="72">
        <f t="shared" si="2"/>
        <v>1</v>
      </c>
      <c r="H150" s="72">
        <f t="shared" si="4"/>
        <v>1</v>
      </c>
      <c r="I150" s="55"/>
    </row>
    <row r="151" spans="1:9" ht="22.5" customHeight="1">
      <c r="A151" s="7" t="s">
        <v>13</v>
      </c>
      <c r="B151" s="9" t="s">
        <v>14</v>
      </c>
      <c r="C151" s="7"/>
      <c r="D151" s="10">
        <f>D152+D153+D156+D157+D154+D155</f>
        <v>578805.4000000001</v>
      </c>
      <c r="E151" s="10">
        <f>E152+E153+E156+E157+E154+E155</f>
        <v>480450.5</v>
      </c>
      <c r="F151" s="10">
        <f>F152+F153+F156+F157+F154+F155</f>
        <v>406673.4</v>
      </c>
      <c r="G151" s="67">
        <f t="shared" si="2"/>
        <v>0.7026081650240305</v>
      </c>
      <c r="H151" s="67">
        <f t="shared" si="4"/>
        <v>0.8464418290750036</v>
      </c>
      <c r="I151" s="8"/>
    </row>
    <row r="152" spans="1:9" ht="20.25" customHeight="1">
      <c r="A152" s="7" t="s">
        <v>15</v>
      </c>
      <c r="B152" s="9" t="s">
        <v>71</v>
      </c>
      <c r="C152" s="7" t="s">
        <v>15</v>
      </c>
      <c r="D152" s="10">
        <v>171169.5</v>
      </c>
      <c r="E152" s="10">
        <v>143329.2</v>
      </c>
      <c r="F152" s="10">
        <v>121329.5</v>
      </c>
      <c r="G152" s="67">
        <f t="shared" si="2"/>
        <v>0.7088266309126334</v>
      </c>
      <c r="H152" s="67">
        <f t="shared" si="4"/>
        <v>0.8465092946866374</v>
      </c>
      <c r="I152" s="8"/>
    </row>
    <row r="153" spans="1:9" ht="20.25" customHeight="1">
      <c r="A153" s="7" t="s">
        <v>16</v>
      </c>
      <c r="B153" s="9" t="s">
        <v>72</v>
      </c>
      <c r="C153" s="7" t="s">
        <v>16</v>
      </c>
      <c r="D153" s="10">
        <v>354140</v>
      </c>
      <c r="E153" s="10">
        <v>292839.6</v>
      </c>
      <c r="F153" s="10">
        <v>250839.6</v>
      </c>
      <c r="G153" s="67">
        <f t="shared" si="2"/>
        <v>0.7083063195346473</v>
      </c>
      <c r="H153" s="67">
        <f t="shared" si="4"/>
        <v>0.8565767744526356</v>
      </c>
      <c r="I153" s="8"/>
    </row>
    <row r="154" spans="1:9" ht="20.25" customHeight="1">
      <c r="A154" s="7" t="s">
        <v>123</v>
      </c>
      <c r="B154" s="9" t="s">
        <v>124</v>
      </c>
      <c r="C154" s="7" t="s">
        <v>123</v>
      </c>
      <c r="D154" s="10">
        <v>19000.8</v>
      </c>
      <c r="E154" s="10">
        <v>15152.8</v>
      </c>
      <c r="F154" s="10">
        <v>12578.9</v>
      </c>
      <c r="G154" s="67">
        <f t="shared" si="2"/>
        <v>0.6620194939160456</v>
      </c>
      <c r="H154" s="67">
        <f t="shared" si="4"/>
        <v>0.8301370043820284</v>
      </c>
      <c r="I154" s="8"/>
    </row>
    <row r="155" spans="1:9" ht="36" customHeight="1">
      <c r="A155" s="7" t="s">
        <v>190</v>
      </c>
      <c r="B155" s="9" t="s">
        <v>191</v>
      </c>
      <c r="C155" s="7" t="s">
        <v>190</v>
      </c>
      <c r="D155" s="10">
        <v>212.9</v>
      </c>
      <c r="E155" s="10">
        <v>202.2</v>
      </c>
      <c r="F155" s="10">
        <v>137.9</v>
      </c>
      <c r="G155" s="67">
        <f t="shared" si="2"/>
        <v>0.6477219351808361</v>
      </c>
      <c r="H155" s="67">
        <f t="shared" si="4"/>
        <v>0.6819980217606331</v>
      </c>
      <c r="I155" s="8"/>
    </row>
    <row r="156" spans="1:9" ht="23.25" customHeight="1">
      <c r="A156" s="7" t="s">
        <v>17</v>
      </c>
      <c r="B156" s="9" t="s">
        <v>102</v>
      </c>
      <c r="C156" s="7" t="s">
        <v>17</v>
      </c>
      <c r="D156" s="10">
        <v>4385.3</v>
      </c>
      <c r="E156" s="10">
        <v>4299.2</v>
      </c>
      <c r="F156" s="10">
        <v>1203.2</v>
      </c>
      <c r="G156" s="67">
        <f t="shared" si="2"/>
        <v>0.27437119467311244</v>
      </c>
      <c r="H156" s="67">
        <f t="shared" si="4"/>
        <v>0.27986602158541124</v>
      </c>
      <c r="I156" s="8"/>
    </row>
    <row r="157" spans="1:9" ht="20.25" customHeight="1">
      <c r="A157" s="7" t="s">
        <v>18</v>
      </c>
      <c r="B157" s="9" t="s">
        <v>126</v>
      </c>
      <c r="C157" s="7" t="s">
        <v>18</v>
      </c>
      <c r="D157" s="10">
        <v>29896.9</v>
      </c>
      <c r="E157" s="10">
        <v>24627.5</v>
      </c>
      <c r="F157" s="10">
        <v>20584.3</v>
      </c>
      <c r="G157" s="67">
        <f t="shared" si="2"/>
        <v>0.6885095110195371</v>
      </c>
      <c r="H157" s="67">
        <f t="shared" si="4"/>
        <v>0.8358258044868541</v>
      </c>
      <c r="I157" s="8"/>
    </row>
    <row r="158" spans="1:9" ht="20.25" customHeight="1">
      <c r="A158" s="7" t="s">
        <v>19</v>
      </c>
      <c r="B158" s="9" t="s">
        <v>73</v>
      </c>
      <c r="C158" s="7"/>
      <c r="D158" s="10">
        <f>D159++D160</f>
        <v>121425.09999999999</v>
      </c>
      <c r="E158" s="10">
        <f>E159++E160</f>
        <v>86066.70000000001</v>
      </c>
      <c r="F158" s="10">
        <f>F159++F160</f>
        <v>79169.9</v>
      </c>
      <c r="G158" s="67">
        <f t="shared" si="2"/>
        <v>0.6520060514671184</v>
      </c>
      <c r="H158" s="67">
        <f t="shared" si="4"/>
        <v>0.9198668009810993</v>
      </c>
      <c r="I158" s="8"/>
    </row>
    <row r="159" spans="1:9" ht="20.25" customHeight="1">
      <c r="A159" s="7" t="s">
        <v>20</v>
      </c>
      <c r="B159" s="9" t="s">
        <v>21</v>
      </c>
      <c r="C159" s="7" t="s">
        <v>20</v>
      </c>
      <c r="D159" s="10">
        <v>93788.4</v>
      </c>
      <c r="E159" s="10">
        <v>66627.8</v>
      </c>
      <c r="F159" s="10">
        <v>62058.2</v>
      </c>
      <c r="G159" s="67">
        <f aca="true" t="shared" si="5" ref="G159:G185">F159/D159</f>
        <v>0.6616831079323242</v>
      </c>
      <c r="H159" s="67">
        <f t="shared" si="4"/>
        <v>0.931416015537058</v>
      </c>
      <c r="I159" s="8"/>
    </row>
    <row r="160" spans="1:9" ht="20.25" customHeight="1">
      <c r="A160" s="7" t="s">
        <v>22</v>
      </c>
      <c r="B160" s="9" t="s">
        <v>138</v>
      </c>
      <c r="C160" s="7" t="s">
        <v>22</v>
      </c>
      <c r="D160" s="10">
        <v>27636.7</v>
      </c>
      <c r="E160" s="10">
        <v>19438.9</v>
      </c>
      <c r="F160" s="10">
        <v>17111.7</v>
      </c>
      <c r="G160" s="67">
        <f t="shared" si="5"/>
        <v>0.6191658193633828</v>
      </c>
      <c r="H160" s="67">
        <f t="shared" si="4"/>
        <v>0.8802812916368724</v>
      </c>
      <c r="I160" s="8"/>
    </row>
    <row r="161" spans="1:9" ht="20.25" customHeight="1">
      <c r="A161" s="21" t="s">
        <v>23</v>
      </c>
      <c r="B161" s="28" t="s">
        <v>24</v>
      </c>
      <c r="C161" s="21"/>
      <c r="D161" s="10">
        <f>D162+D163+D164+D166+D167+D172+D165</f>
        <v>23631.7</v>
      </c>
      <c r="E161" s="10">
        <f>E162+E163+E164+E166+E167+E172+E165</f>
        <v>21655.5</v>
      </c>
      <c r="F161" s="10">
        <f>F162+F163+F164+F166+F167+F172+F165</f>
        <v>14125.9</v>
      </c>
      <c r="G161" s="67">
        <f t="shared" si="5"/>
        <v>0.5977521718708345</v>
      </c>
      <c r="H161" s="67">
        <f t="shared" si="4"/>
        <v>0.6523008011821477</v>
      </c>
      <c r="I161" s="8"/>
    </row>
    <row r="162" spans="1:9" ht="34.5" customHeight="1">
      <c r="A162" s="21" t="s">
        <v>25</v>
      </c>
      <c r="B162" s="28" t="s">
        <v>90</v>
      </c>
      <c r="C162" s="21" t="s">
        <v>25</v>
      </c>
      <c r="D162" s="10">
        <v>1465.5</v>
      </c>
      <c r="E162" s="10">
        <v>1455.3</v>
      </c>
      <c r="F162" s="10">
        <v>1253.2</v>
      </c>
      <c r="G162" s="67">
        <f t="shared" si="5"/>
        <v>0.8551347662913682</v>
      </c>
      <c r="H162" s="67">
        <f t="shared" si="4"/>
        <v>0.8611282896997183</v>
      </c>
      <c r="I162" s="8"/>
    </row>
    <row r="163" spans="1:9" ht="23.25" customHeight="1">
      <c r="A163" s="21" t="s">
        <v>26</v>
      </c>
      <c r="B163" s="28" t="s">
        <v>125</v>
      </c>
      <c r="C163" s="21" t="s">
        <v>26</v>
      </c>
      <c r="D163" s="10">
        <v>14744.7</v>
      </c>
      <c r="E163" s="10">
        <v>13794.9</v>
      </c>
      <c r="F163" s="10">
        <v>9757.3</v>
      </c>
      <c r="G163" s="67">
        <f t="shared" si="5"/>
        <v>0.6617496456353807</v>
      </c>
      <c r="H163" s="67">
        <f t="shared" si="4"/>
        <v>0.7073121225960318</v>
      </c>
      <c r="I163" s="8"/>
    </row>
    <row r="164" spans="1:9" ht="25.5" customHeight="1">
      <c r="A164" s="21" t="s">
        <v>27</v>
      </c>
      <c r="B164" s="28" t="s">
        <v>192</v>
      </c>
      <c r="C164" s="21" t="s">
        <v>27</v>
      </c>
      <c r="D164" s="10">
        <v>9.3</v>
      </c>
      <c r="E164" s="10">
        <v>9</v>
      </c>
      <c r="F164" s="10">
        <v>7.4</v>
      </c>
      <c r="G164" s="67">
        <f t="shared" si="5"/>
        <v>0.7956989247311828</v>
      </c>
      <c r="H164" s="67">
        <f t="shared" si="4"/>
        <v>0.8222222222222223</v>
      </c>
      <c r="I164" s="8"/>
    </row>
    <row r="165" spans="1:9" ht="75.75" customHeight="1">
      <c r="A165" s="21"/>
      <c r="B165" s="76" t="s">
        <v>328</v>
      </c>
      <c r="C165" s="21" t="s">
        <v>233</v>
      </c>
      <c r="D165" s="10">
        <f>15+143.6+95.9</f>
        <v>254.5</v>
      </c>
      <c r="E165" s="10">
        <f>15+143.6+95.9</f>
        <v>254.5</v>
      </c>
      <c r="F165" s="10">
        <f>15+143.6+95.9</f>
        <v>254.5</v>
      </c>
      <c r="G165" s="67">
        <f t="shared" si="5"/>
        <v>1</v>
      </c>
      <c r="H165" s="67">
        <f t="shared" si="4"/>
        <v>1</v>
      </c>
      <c r="I165" s="8"/>
    </row>
    <row r="166" spans="1:9" ht="51" customHeight="1" hidden="1">
      <c r="A166" s="21" t="s">
        <v>27</v>
      </c>
      <c r="B166" s="28" t="s">
        <v>147</v>
      </c>
      <c r="C166" s="21" t="s">
        <v>148</v>
      </c>
      <c r="D166" s="10">
        <f>143.6-143.6</f>
        <v>0</v>
      </c>
      <c r="E166" s="10">
        <f>143.6-143.6</f>
        <v>0</v>
      </c>
      <c r="F166" s="10">
        <f>143.6-143.6</f>
        <v>0</v>
      </c>
      <c r="G166" s="67" t="e">
        <f t="shared" si="5"/>
        <v>#DIV/0!</v>
      </c>
      <c r="H166" s="67" t="e">
        <f t="shared" si="4"/>
        <v>#DIV/0!</v>
      </c>
      <c r="I166" s="8"/>
    </row>
    <row r="167" spans="1:9" ht="51" customHeight="1" hidden="1">
      <c r="A167" s="21" t="s">
        <v>27</v>
      </c>
      <c r="B167" s="28" t="s">
        <v>150</v>
      </c>
      <c r="C167" s="21" t="s">
        <v>149</v>
      </c>
      <c r="D167" s="10">
        <f>95.9-95.9</f>
        <v>0</v>
      </c>
      <c r="E167" s="10">
        <f>95.9-95.9</f>
        <v>0</v>
      </c>
      <c r="F167" s="10">
        <f>95.9-95.9</f>
        <v>0</v>
      </c>
      <c r="G167" s="67" t="e">
        <f t="shared" si="5"/>
        <v>#DIV/0!</v>
      </c>
      <c r="H167" s="67" t="e">
        <f t="shared" si="4"/>
        <v>#DIV/0!</v>
      </c>
      <c r="I167" s="8"/>
    </row>
    <row r="168" spans="1:9" ht="22.5" customHeight="1" hidden="1">
      <c r="A168" s="7" t="s">
        <v>26</v>
      </c>
      <c r="B168" s="9" t="s">
        <v>94</v>
      </c>
      <c r="C168" s="7" t="s">
        <v>95</v>
      </c>
      <c r="D168" s="10">
        <v>0</v>
      </c>
      <c r="E168" s="10">
        <v>0</v>
      </c>
      <c r="F168" s="10">
        <v>0</v>
      </c>
      <c r="G168" s="67" t="e">
        <f t="shared" si="5"/>
        <v>#DIV/0!</v>
      </c>
      <c r="H168" s="67" t="e">
        <f t="shared" si="4"/>
        <v>#DIV/0!</v>
      </c>
      <c r="I168" s="8"/>
    </row>
    <row r="169" spans="1:9" ht="35.25" customHeight="1" hidden="1">
      <c r="A169" s="7" t="s">
        <v>26</v>
      </c>
      <c r="B169" s="9" t="s">
        <v>80</v>
      </c>
      <c r="C169" s="7" t="s">
        <v>81</v>
      </c>
      <c r="D169" s="10">
        <v>0</v>
      </c>
      <c r="E169" s="10">
        <v>0</v>
      </c>
      <c r="F169" s="10">
        <v>0</v>
      </c>
      <c r="G169" s="67" t="e">
        <f t="shared" si="5"/>
        <v>#DIV/0!</v>
      </c>
      <c r="H169" s="67" t="e">
        <f t="shared" si="4"/>
        <v>#DIV/0!</v>
      </c>
      <c r="I169" s="8"/>
    </row>
    <row r="170" spans="1:9" ht="30.75" customHeight="1" hidden="1">
      <c r="A170" s="7" t="s">
        <v>26</v>
      </c>
      <c r="B170" s="9" t="s">
        <v>96</v>
      </c>
      <c r="C170" s="7" t="s">
        <v>97</v>
      </c>
      <c r="D170" s="10">
        <v>0</v>
      </c>
      <c r="E170" s="10">
        <v>0</v>
      </c>
      <c r="F170" s="10">
        <v>0</v>
      </c>
      <c r="G170" s="67" t="e">
        <f t="shared" si="5"/>
        <v>#DIV/0!</v>
      </c>
      <c r="H170" s="67" t="e">
        <f t="shared" si="4"/>
        <v>#DIV/0!</v>
      </c>
      <c r="I170" s="8"/>
    </row>
    <row r="171" spans="1:9" ht="44.25" customHeight="1" hidden="1">
      <c r="A171" s="7" t="s">
        <v>26</v>
      </c>
      <c r="B171" s="9" t="s">
        <v>99</v>
      </c>
      <c r="C171" s="7" t="s">
        <v>98</v>
      </c>
      <c r="D171" s="10">
        <v>0</v>
      </c>
      <c r="E171" s="10">
        <v>0</v>
      </c>
      <c r="F171" s="10">
        <v>0</v>
      </c>
      <c r="G171" s="67" t="e">
        <f t="shared" si="5"/>
        <v>#DIV/0!</v>
      </c>
      <c r="H171" s="67" t="e">
        <f t="shared" si="4"/>
        <v>#DIV/0!</v>
      </c>
      <c r="I171" s="8"/>
    </row>
    <row r="172" spans="1:9" ht="36" customHeight="1">
      <c r="A172" s="7" t="s">
        <v>27</v>
      </c>
      <c r="B172" s="66" t="s">
        <v>329</v>
      </c>
      <c r="C172" s="7" t="s">
        <v>109</v>
      </c>
      <c r="D172" s="10">
        <v>7157.7</v>
      </c>
      <c r="E172" s="10">
        <v>6141.8</v>
      </c>
      <c r="F172" s="10">
        <v>2853.5</v>
      </c>
      <c r="G172" s="67">
        <f t="shared" si="5"/>
        <v>0.3986615812341954</v>
      </c>
      <c r="H172" s="67">
        <f t="shared" si="4"/>
        <v>0.46460321078511185</v>
      </c>
      <c r="I172" s="8"/>
    </row>
    <row r="173" spans="1:9" ht="26.25" customHeight="1">
      <c r="A173" s="7" t="s">
        <v>28</v>
      </c>
      <c r="B173" s="9" t="s">
        <v>56</v>
      </c>
      <c r="C173" s="7"/>
      <c r="D173" s="10">
        <f>D174</f>
        <v>829.9</v>
      </c>
      <c r="E173" s="10">
        <f>E174</f>
        <v>724.2</v>
      </c>
      <c r="F173" s="10">
        <f>F174</f>
        <v>716.9</v>
      </c>
      <c r="G173" s="67">
        <f t="shared" si="5"/>
        <v>0.8638390167490059</v>
      </c>
      <c r="H173" s="67">
        <f aca="true" t="shared" si="6" ref="H173:H185">F173/E173</f>
        <v>0.9899199116266224</v>
      </c>
      <c r="I173" s="8"/>
    </row>
    <row r="174" spans="1:9" ht="34.5" customHeight="1">
      <c r="A174" s="7" t="s">
        <v>57</v>
      </c>
      <c r="B174" s="9" t="s">
        <v>58</v>
      </c>
      <c r="C174" s="7" t="s">
        <v>57</v>
      </c>
      <c r="D174" s="10">
        <v>829.9</v>
      </c>
      <c r="E174" s="10">
        <v>724.2</v>
      </c>
      <c r="F174" s="10">
        <v>716.9</v>
      </c>
      <c r="G174" s="67">
        <f t="shared" si="5"/>
        <v>0.8638390167490059</v>
      </c>
      <c r="H174" s="67">
        <f t="shared" si="6"/>
        <v>0.9899199116266224</v>
      </c>
      <c r="I174" s="8"/>
    </row>
    <row r="175" spans="1:9" ht="27" customHeight="1">
      <c r="A175" s="7" t="s">
        <v>59</v>
      </c>
      <c r="B175" s="9" t="s">
        <v>60</v>
      </c>
      <c r="C175" s="7"/>
      <c r="D175" s="10">
        <f>D176</f>
        <v>954.2</v>
      </c>
      <c r="E175" s="10">
        <f>E176</f>
        <v>676</v>
      </c>
      <c r="F175" s="10">
        <f>F176</f>
        <v>505.3</v>
      </c>
      <c r="G175" s="67">
        <f t="shared" si="5"/>
        <v>0.5295535527143156</v>
      </c>
      <c r="H175" s="67">
        <f t="shared" si="6"/>
        <v>0.7474852071005917</v>
      </c>
      <c r="I175" s="8"/>
    </row>
    <row r="176" spans="1:9" ht="17.25" customHeight="1">
      <c r="A176" s="7" t="s">
        <v>61</v>
      </c>
      <c r="B176" s="9" t="s">
        <v>62</v>
      </c>
      <c r="C176" s="7" t="s">
        <v>61</v>
      </c>
      <c r="D176" s="10">
        <v>954.2</v>
      </c>
      <c r="E176" s="10">
        <v>676</v>
      </c>
      <c r="F176" s="10">
        <v>505.3</v>
      </c>
      <c r="G176" s="67">
        <f t="shared" si="5"/>
        <v>0.5295535527143156</v>
      </c>
      <c r="H176" s="67">
        <f t="shared" si="6"/>
        <v>0.7474852071005917</v>
      </c>
      <c r="I176" s="8"/>
    </row>
    <row r="177" spans="1:9" ht="17.25" customHeight="1" hidden="1">
      <c r="A177" s="7"/>
      <c r="B177" s="9" t="s">
        <v>193</v>
      </c>
      <c r="C177" s="7"/>
      <c r="D177" s="10">
        <v>324.2</v>
      </c>
      <c r="E177" s="10">
        <v>324.2</v>
      </c>
      <c r="F177" s="10">
        <v>324.2</v>
      </c>
      <c r="G177" s="67">
        <f t="shared" si="5"/>
        <v>1</v>
      </c>
      <c r="H177" s="67">
        <f t="shared" si="6"/>
        <v>1</v>
      </c>
      <c r="I177" s="8"/>
    </row>
    <row r="178" spans="1:9" ht="55.5" customHeight="1">
      <c r="A178" s="7" t="s">
        <v>63</v>
      </c>
      <c r="B178" s="9" t="s">
        <v>64</v>
      </c>
      <c r="C178" s="7"/>
      <c r="D178" s="10">
        <f>D179</f>
        <v>729</v>
      </c>
      <c r="E178" s="10">
        <f>E179</f>
        <v>255.2</v>
      </c>
      <c r="F178" s="10">
        <f>F179</f>
        <v>0</v>
      </c>
      <c r="G178" s="67">
        <f t="shared" si="5"/>
        <v>0</v>
      </c>
      <c r="H178" s="67">
        <f t="shared" si="6"/>
        <v>0</v>
      </c>
      <c r="I178" s="8"/>
    </row>
    <row r="179" spans="1:9" ht="30.75" customHeight="1">
      <c r="A179" s="7" t="s">
        <v>65</v>
      </c>
      <c r="B179" s="9" t="s">
        <v>82</v>
      </c>
      <c r="C179" s="7" t="s">
        <v>65</v>
      </c>
      <c r="D179" s="10">
        <v>729</v>
      </c>
      <c r="E179" s="10">
        <v>255.2</v>
      </c>
      <c r="F179" s="10">
        <v>0</v>
      </c>
      <c r="G179" s="67">
        <f t="shared" si="5"/>
        <v>0</v>
      </c>
      <c r="H179" s="67">
        <f t="shared" si="6"/>
        <v>0</v>
      </c>
      <c r="I179" s="8"/>
    </row>
    <row r="180" spans="1:9" ht="26.25" customHeight="1">
      <c r="A180" s="7" t="s">
        <v>66</v>
      </c>
      <c r="B180" s="9" t="s">
        <v>69</v>
      </c>
      <c r="C180" s="7"/>
      <c r="D180" s="10">
        <f>D181+D183+D182</f>
        <v>5669.9</v>
      </c>
      <c r="E180" s="10">
        <f>E181+E183+E182</f>
        <v>5002.5</v>
      </c>
      <c r="F180" s="10">
        <f>F181+F183+F182</f>
        <v>3998</v>
      </c>
      <c r="G180" s="67">
        <f t="shared" si="5"/>
        <v>0.7051270745515794</v>
      </c>
      <c r="H180" s="67">
        <f t="shared" si="6"/>
        <v>0.7992003998000999</v>
      </c>
      <c r="I180" s="8"/>
    </row>
    <row r="181" spans="1:9" ht="66" customHeight="1">
      <c r="A181" s="7" t="s">
        <v>67</v>
      </c>
      <c r="B181" s="9" t="s">
        <v>110</v>
      </c>
      <c r="C181" s="7" t="s">
        <v>111</v>
      </c>
      <c r="D181" s="10">
        <v>5669.9</v>
      </c>
      <c r="E181" s="10">
        <v>5002.5</v>
      </c>
      <c r="F181" s="10">
        <v>3998</v>
      </c>
      <c r="G181" s="67">
        <f t="shared" si="5"/>
        <v>0.7051270745515794</v>
      </c>
      <c r="H181" s="67">
        <f t="shared" si="6"/>
        <v>0.7992003998000999</v>
      </c>
      <c r="I181" s="8"/>
    </row>
    <row r="182" spans="1:9" ht="36" customHeight="1" hidden="1">
      <c r="A182" s="7" t="s">
        <v>67</v>
      </c>
      <c r="B182" s="9" t="s">
        <v>112</v>
      </c>
      <c r="C182" s="7" t="s">
        <v>113</v>
      </c>
      <c r="D182" s="10">
        <v>0</v>
      </c>
      <c r="E182" s="10">
        <v>0</v>
      </c>
      <c r="F182" s="10">
        <v>0</v>
      </c>
      <c r="G182" s="67" t="e">
        <f t="shared" si="5"/>
        <v>#DIV/0!</v>
      </c>
      <c r="H182" s="67" t="e">
        <f t="shared" si="6"/>
        <v>#DIV/0!</v>
      </c>
      <c r="I182" s="8"/>
    </row>
    <row r="183" spans="1:9" ht="30.75" customHeight="1" hidden="1">
      <c r="A183" s="7" t="s">
        <v>68</v>
      </c>
      <c r="B183" s="9" t="s">
        <v>91</v>
      </c>
      <c r="C183" s="7" t="s">
        <v>114</v>
      </c>
      <c r="D183" s="10">
        <v>0</v>
      </c>
      <c r="E183" s="10">
        <v>0</v>
      </c>
      <c r="F183" s="10">
        <v>0</v>
      </c>
      <c r="G183" s="67" t="e">
        <f t="shared" si="5"/>
        <v>#DIV/0!</v>
      </c>
      <c r="H183" s="67" t="e">
        <f t="shared" si="6"/>
        <v>#DIV/0!</v>
      </c>
      <c r="I183" s="8"/>
    </row>
    <row r="184" spans="1:9" ht="26.25" customHeight="1">
      <c r="A184" s="21"/>
      <c r="B184" s="28" t="s">
        <v>29</v>
      </c>
      <c r="C184" s="21"/>
      <c r="D184" s="10">
        <f>D44+D59+D66+D127+D151+D158+D161+D173+D175+D178+D180</f>
        <v>983263.6000000001</v>
      </c>
      <c r="E184" s="10">
        <f>E44+E59+E66+E127+E151+E158+E161+E173+E175+E178+E180</f>
        <v>829874.5</v>
      </c>
      <c r="F184" s="10">
        <f>F44+F59+F66+F127+F151+F158+F161+F173+F175+F178+F180</f>
        <v>593971.3000000002</v>
      </c>
      <c r="G184" s="67">
        <f t="shared" si="5"/>
        <v>0.6040814487590104</v>
      </c>
      <c r="H184" s="67">
        <f t="shared" si="6"/>
        <v>0.7157362950663024</v>
      </c>
      <c r="I184" s="8"/>
    </row>
    <row r="185" spans="1:9" ht="19.5" customHeight="1">
      <c r="A185" s="38"/>
      <c r="B185" s="9" t="s">
        <v>41</v>
      </c>
      <c r="C185" s="7"/>
      <c r="D185" s="46">
        <f>D180</f>
        <v>5669.9</v>
      </c>
      <c r="E185" s="46">
        <f>E180</f>
        <v>5002.5</v>
      </c>
      <c r="F185" s="46">
        <f>F180</f>
        <v>3998</v>
      </c>
      <c r="G185" s="67">
        <f t="shared" si="5"/>
        <v>0.7051270745515794</v>
      </c>
      <c r="H185" s="67">
        <f t="shared" si="6"/>
        <v>0.7992003998000999</v>
      </c>
      <c r="I185" s="8"/>
    </row>
    <row r="186" spans="4:7" ht="16.5" hidden="1">
      <c r="D186" s="34"/>
      <c r="E186" s="34"/>
      <c r="F186" s="34"/>
      <c r="G186" s="34"/>
    </row>
    <row r="187" spans="4:7" ht="16.5">
      <c r="D187" s="34"/>
      <c r="E187" s="34"/>
      <c r="F187" s="34"/>
      <c r="G187" s="34"/>
    </row>
    <row r="188" spans="2:7" ht="16.5">
      <c r="B188" s="29" t="s">
        <v>139</v>
      </c>
      <c r="D188" s="34"/>
      <c r="E188" s="34"/>
      <c r="F188" s="34">
        <v>34060</v>
      </c>
      <c r="G188" s="34"/>
    </row>
    <row r="189" spans="2:7" ht="16.5" hidden="1">
      <c r="B189" s="30" t="s">
        <v>140</v>
      </c>
      <c r="D189" s="34"/>
      <c r="E189" s="34"/>
      <c r="F189" s="34">
        <v>0</v>
      </c>
      <c r="G189" s="34"/>
    </row>
    <row r="190" spans="2:7" ht="16.5" hidden="1">
      <c r="B190" s="29" t="s">
        <v>42</v>
      </c>
      <c r="D190" s="34"/>
      <c r="E190" s="34"/>
      <c r="F190" s="34"/>
      <c r="G190" s="34"/>
    </row>
    <row r="191" spans="2:9" ht="16.5" hidden="1">
      <c r="B191" s="29" t="s">
        <v>43</v>
      </c>
      <c r="D191" s="34"/>
      <c r="E191" s="34"/>
      <c r="F191" s="34"/>
      <c r="G191" s="34"/>
      <c r="H191" s="31"/>
      <c r="I191" s="30"/>
    </row>
    <row r="192" spans="4:7" ht="16.5" hidden="1">
      <c r="D192" s="34"/>
      <c r="E192" s="34"/>
      <c r="F192" s="34"/>
      <c r="G192" s="34"/>
    </row>
    <row r="193" spans="2:7" ht="16.5" hidden="1">
      <c r="B193" s="29" t="s">
        <v>44</v>
      </c>
      <c r="D193" s="34"/>
      <c r="E193" s="34"/>
      <c r="F193" s="34"/>
      <c r="G193" s="34"/>
    </row>
    <row r="194" spans="2:9" ht="16.5" hidden="1">
      <c r="B194" s="29" t="s">
        <v>45</v>
      </c>
      <c r="D194" s="34"/>
      <c r="E194" s="34"/>
      <c r="F194" s="34">
        <v>0</v>
      </c>
      <c r="G194" s="34"/>
      <c r="H194" s="31"/>
      <c r="I194" s="30"/>
    </row>
    <row r="195" spans="4:7" ht="16.5" hidden="1">
      <c r="D195" s="34"/>
      <c r="E195" s="34"/>
      <c r="F195" s="34"/>
      <c r="G195" s="34"/>
    </row>
    <row r="196" spans="2:7" ht="16.5" hidden="1">
      <c r="B196" s="29" t="s">
        <v>46</v>
      </c>
      <c r="D196" s="34"/>
      <c r="E196" s="34"/>
      <c r="F196" s="34"/>
      <c r="G196" s="34"/>
    </row>
    <row r="197" spans="2:7" ht="16.5" hidden="1">
      <c r="B197" s="29" t="s">
        <v>47</v>
      </c>
      <c r="D197" s="34"/>
      <c r="E197" s="34"/>
      <c r="F197" s="34"/>
      <c r="G197" s="34"/>
    </row>
    <row r="198" spans="4:7" ht="16.5" hidden="1">
      <c r="D198" s="34"/>
      <c r="E198" s="34"/>
      <c r="F198" s="34"/>
      <c r="G198" s="34"/>
    </row>
    <row r="199" spans="2:7" ht="16.5" hidden="1">
      <c r="B199" s="30" t="s">
        <v>141</v>
      </c>
      <c r="D199" s="34"/>
      <c r="E199" s="34"/>
      <c r="F199" s="34">
        <v>0</v>
      </c>
      <c r="G199" s="34"/>
    </row>
    <row r="200" spans="4:8" ht="16.5" hidden="1">
      <c r="D200" s="34"/>
      <c r="E200" s="34"/>
      <c r="F200" s="34"/>
      <c r="G200" s="34"/>
      <c r="H200" s="33"/>
    </row>
    <row r="201" spans="2:7" ht="16.5" hidden="1">
      <c r="B201" s="30"/>
      <c r="D201" s="34"/>
      <c r="E201" s="34"/>
      <c r="F201" s="34"/>
      <c r="G201" s="34"/>
    </row>
    <row r="202" spans="4:7" ht="16.5">
      <c r="D202" s="34"/>
      <c r="E202" s="34"/>
      <c r="F202" s="34"/>
      <c r="G202" s="34"/>
    </row>
    <row r="203" spans="2:9" ht="16.5">
      <c r="B203" s="29" t="s">
        <v>48</v>
      </c>
      <c r="D203" s="34"/>
      <c r="E203" s="34"/>
      <c r="F203" s="34">
        <f>F188+F38+F191+F194-F184-F197-F199+F189</f>
        <v>41390.99999999988</v>
      </c>
      <c r="G203" s="34"/>
      <c r="H203" s="34"/>
      <c r="I203" s="35"/>
    </row>
    <row r="204" spans="4:7" ht="16.5" hidden="1">
      <c r="D204" s="34"/>
      <c r="E204" s="34"/>
      <c r="F204" s="34"/>
      <c r="G204" s="34"/>
    </row>
    <row r="205" spans="4:7" ht="16.5" hidden="1">
      <c r="D205" s="34"/>
      <c r="E205" s="34"/>
      <c r="F205" s="34"/>
      <c r="G205" s="34"/>
    </row>
    <row r="206" spans="2:7" ht="16.5" hidden="1">
      <c r="B206" s="29" t="s">
        <v>49</v>
      </c>
      <c r="D206" s="34"/>
      <c r="E206" s="34"/>
      <c r="F206" s="34"/>
      <c r="G206" s="34"/>
    </row>
    <row r="207" spans="2:7" ht="16.5" hidden="1">
      <c r="B207" s="29" t="s">
        <v>50</v>
      </c>
      <c r="D207" s="34"/>
      <c r="E207" s="34"/>
      <c r="F207" s="34"/>
      <c r="G207" s="34"/>
    </row>
    <row r="208" spans="2:7" ht="16.5" hidden="1">
      <c r="B208" s="29" t="s">
        <v>51</v>
      </c>
      <c r="D208" s="34"/>
      <c r="E208" s="34"/>
      <c r="F208" s="34"/>
      <c r="G208" s="34"/>
    </row>
    <row r="209" spans="4:7" ht="16.5">
      <c r="D209" s="34"/>
      <c r="E209" s="34"/>
      <c r="F209" s="34"/>
      <c r="G209" s="34"/>
    </row>
    <row r="210" spans="4:7" ht="16.5">
      <c r="D210" s="34"/>
      <c r="E210" s="34"/>
      <c r="F210" s="34"/>
      <c r="G210" s="34"/>
    </row>
    <row r="211" spans="2:7" ht="16.5">
      <c r="B211" s="47" t="s">
        <v>330</v>
      </c>
      <c r="D211" s="34"/>
      <c r="E211" s="34"/>
      <c r="F211" s="34"/>
      <c r="G211" s="34"/>
    </row>
  </sheetData>
  <sheetProtection/>
  <mergeCells count="22">
    <mergeCell ref="A2:H2"/>
    <mergeCell ref="G3:G4"/>
    <mergeCell ref="B41:B42"/>
    <mergeCell ref="A3:A4"/>
    <mergeCell ref="B3:B4"/>
    <mergeCell ref="F3:F4"/>
    <mergeCell ref="H3:H4"/>
    <mergeCell ref="G41:G42"/>
    <mergeCell ref="J47:K47"/>
    <mergeCell ref="E3:E4"/>
    <mergeCell ref="H41:H42"/>
    <mergeCell ref="A40:H40"/>
    <mergeCell ref="D1:H1"/>
    <mergeCell ref="A41:A42"/>
    <mergeCell ref="D3:D4"/>
    <mergeCell ref="C41:C42"/>
    <mergeCell ref="C3:C4"/>
    <mergeCell ref="L46:N47"/>
    <mergeCell ref="F41:F42"/>
    <mergeCell ref="J46:K46"/>
    <mergeCell ref="E41:E42"/>
    <mergeCell ref="D41:D42"/>
  </mergeCells>
  <printOptions/>
  <pageMargins left="0.15748031496062992" right="0.2362204724409449" top="0.35433070866141736" bottom="0.3937007874015748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2020-10-16T12:31:02Z</cp:lastPrinted>
  <dcterms:created xsi:type="dcterms:W3CDTF">1996-10-08T23:32:33Z</dcterms:created>
  <dcterms:modified xsi:type="dcterms:W3CDTF">2020-10-16T12:32:14Z</dcterms:modified>
  <cp:category/>
  <cp:version/>
  <cp:contentType/>
  <cp:contentStatus/>
</cp:coreProperties>
</file>