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</sheets>
  <definedNames>
    <definedName name="_xlnm.Print_Area" localSheetId="0">'МР'!$A$1:$G$173</definedName>
  </definedNames>
  <calcPr fullCalcOnLoad="1"/>
</workbook>
</file>

<file path=xl/sharedStrings.xml><?xml version="1.0" encoding="utf-8"?>
<sst xmlns="http://schemas.openxmlformats.org/spreadsheetml/2006/main" count="301" uniqueCount="265">
  <si>
    <t>ДОХОДЫ</t>
  </si>
  <si>
    <t>Налог на имущество физ.лиц</t>
  </si>
  <si>
    <t>Земельный налог</t>
  </si>
  <si>
    <t>Доходы от перечисления части прибыли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</si>
  <si>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</si>
  <si>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</si>
  <si>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</si>
  <si>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</si>
  <si>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</si>
  <si>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</si>
  <si>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РАСХОДЫ</t>
  </si>
  <si>
    <t>ОБЩЕГОСУДАРСТВЕННЫЕ ВОПРОСЫ</t>
  </si>
  <si>
    <t>Администрация МР</t>
  </si>
  <si>
    <t>НАЦИОНАЛЬНАЯ ЭКОНОМИКА</t>
  </si>
  <si>
    <t>ЖИЛИЩНО-КОММУНАЛЬНОЕ ХОЗЯЙСТВО</t>
  </si>
  <si>
    <t>0700</t>
  </si>
  <si>
    <t>ОБРАЗОВАНИЕ</t>
  </si>
  <si>
    <t>0701</t>
  </si>
  <si>
    <t>0702</t>
  </si>
  <si>
    <t>0707</t>
  </si>
  <si>
    <t>0709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</si>
  <si>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</si>
  <si>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</si>
  <si>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</si>
  <si>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</si>
  <si>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</si>
  <si>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</si>
  <si>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</si>
  <si>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</si>
  <si>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</si>
  <si>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</si>
  <si>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ИТОГО РАСХОДОВ</t>
  </si>
  <si>
    <t>0100</t>
  </si>
  <si>
    <t>0102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</si>
  <si>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</si>
  <si>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</si>
  <si>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</si>
  <si>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</si>
  <si>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</si>
  <si>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</si>
  <si>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</si>
  <si>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</si>
  <si>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</si>
  <si>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</si>
  <si>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</si>
  <si>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</si>
  <si>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</si>
  <si>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</si>
  <si>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</si>
  <si>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</si>
  <si>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 xml:space="preserve">-Изменение остатков        </t>
  </si>
  <si>
    <t>в том числе собственные доходы</t>
  </si>
  <si>
    <t>0409</t>
  </si>
  <si>
    <t>Мероприятия по землеустройству и землепользованию</t>
  </si>
  <si>
    <t>0113</t>
  </si>
  <si>
    <t>ФИЗИЧЕСКАЯ КУЛЬТУРА И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</si>
  <si>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</si>
  <si>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</si>
  <si>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</si>
  <si>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</si>
  <si>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</si>
  <si>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</si>
  <si>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</si>
  <si>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</si>
  <si>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</si>
  <si>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</si>
  <si>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</si>
  <si>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</si>
  <si>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</si>
  <si>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</si>
  <si>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</si>
  <si>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</si>
  <si>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КУЛЬТУРА И КИНЕМАТОГРАФИЯ</t>
  </si>
  <si>
    <t>0314</t>
  </si>
  <si>
    <t>раздел</t>
  </si>
  <si>
    <t>Классификация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</si>
  <si>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</si>
  <si>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</si>
  <si>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</si>
  <si>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вопросы в области национальной безопасности и правоохранительной деятельности</t>
  </si>
  <si>
    <t>Капитальный ремонт муниципального жилищного фонда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</si>
  <si>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</si>
  <si>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</si>
  <si>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</si>
  <si>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</si>
  <si>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</si>
  <si>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</si>
  <si>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</si>
  <si>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</si>
  <si>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054</t>
  </si>
  <si>
    <t>Расходы на обеспечение деятельности муниципальных казенных учреждений  (МУ "ЦБ",     МУ "АХГР")</t>
  </si>
  <si>
    <t>Доплаты к пенсиям муниципальных служащих</t>
  </si>
  <si>
    <t>Прочие межбюджетные трансферты из бюджета муниципального района бюджетам поселений</t>
  </si>
  <si>
    <t>Коммунальное хозяйство, в том числе:</t>
  </si>
  <si>
    <t>Акцизы на нефтепродукты</t>
  </si>
  <si>
    <t>Подпрограмма "Обеспечение жилыми помещениями молодых семей"</t>
  </si>
  <si>
    <t>7210000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</si>
  <si>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</si>
  <si>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</si>
  <si>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</si>
  <si>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</si>
  <si>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0105</t>
  </si>
  <si>
    <t>0405</t>
  </si>
  <si>
    <t>Молодежная политика и оздоровление детей</t>
  </si>
  <si>
    <t xml:space="preserve">Выполнение других обязательств муниципального образования </t>
  </si>
  <si>
    <t>9400006600</t>
  </si>
  <si>
    <t>7510000000</t>
  </si>
  <si>
    <t>9930077Д00</t>
  </si>
  <si>
    <t>Проведение мероприятий по отлову и содержанию безнадзорных животных</t>
  </si>
  <si>
    <t>9400006700</t>
  </si>
  <si>
    <t>9130077И00   9630077900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</si>
  <si>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</si>
  <si>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</si>
  <si>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</si>
  <si>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</si>
  <si>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</si>
  <si>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Функционирование высшего должностного лица субъекта Российской Федерации и муниципального образования</t>
  </si>
  <si>
    <t>7510100К30</t>
  </si>
  <si>
    <t xml:space="preserve">Обустройство улично-дорожной сети дорожными знаками, в том числе: обустройство пешеходных переходов дорожными знаками вблизи общеобразовательных и дошкольных учреждений , в соответствии с новыми национальными стандартами </t>
  </si>
  <si>
    <t>7510100К50</t>
  </si>
  <si>
    <t>Нанесение пешеходной дорожной разметки на улично-дорожную сеть</t>
  </si>
  <si>
    <t>0408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</si>
  <si>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</si>
  <si>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95101005110</t>
  </si>
  <si>
    <t>Реализация основного мероприятия</t>
  </si>
  <si>
    <t>0703</t>
  </si>
  <si>
    <t>Дополнительное образование</t>
  </si>
  <si>
    <t xml:space="preserve"> Социальное обеспечение населения</t>
  </si>
  <si>
    <t>Другие вопросы в области образования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</si>
  <si>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2017-2020 годы"</t>
  </si>
  <si>
    <t>9140008600</t>
  </si>
  <si>
    <t>Патент</t>
  </si>
  <si>
    <t>75304D7300</t>
  </si>
  <si>
    <t>Капитальный ремонт, ремонт и содержание автомобильных дорог общего пользования местного значения за счет средств областного дорожного фонда</t>
  </si>
  <si>
    <t>75304S7300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</si>
  <si>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</si>
  <si>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7240200740</t>
  </si>
  <si>
    <t>Техническое обслуживание систем газораспределения и газопотребления</t>
  </si>
  <si>
    <t>% к год.плану</t>
  </si>
  <si>
    <t>7510300Р70</t>
  </si>
  <si>
    <t>Разработка схемы организации дорожного движения (дислокация дорожных знаков и разметки улично - дорожной сети)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</si>
  <si>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</si>
  <si>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9010051200</t>
  </si>
  <si>
    <t>Подпрограмма "Модернизация  объектов коммунальной инфраструктуры" Основное мероприятие "Модернизация объектов водоснабжения и водоотведения" за счет полномочий, в том числе:</t>
  </si>
  <si>
    <t>Другие вопросы в области культуы</t>
  </si>
  <si>
    <t>Остатки на начало года</t>
  </si>
  <si>
    <t>- Получен банковский кредит от кредитных организаций</t>
  </si>
  <si>
    <t>- Погашен банковский кредит от кредитных организаций</t>
  </si>
  <si>
    <t>Проч.дох.от исп. имущ.</t>
  </si>
  <si>
    <t>Подпрограмма "Развитие учреждений и предприятий транспортной отрасли"</t>
  </si>
  <si>
    <t>7540000000</t>
  </si>
  <si>
    <t>7210000000</t>
  </si>
  <si>
    <t>Подпрограмма "Ремонт автомобильных дорог и искусственных сооружений на них в границах городских и сельских поселений", в том числе:</t>
  </si>
  <si>
    <t>72201L4970</t>
  </si>
  <si>
    <t>Субсидии бюджетам муниципальных районов на обеспечение жильем молодых семей -за счет средств областного бюджета</t>
  </si>
  <si>
    <t>72201L4970 04.17.01</t>
  </si>
  <si>
    <t>72201L4970 04.17.02</t>
  </si>
  <si>
    <t>Субсидии бюджетам муниципальных районов на обеспечение жильем молодых семей -за счет средств федерального бюджета</t>
  </si>
  <si>
    <t>Налог на доходы физических лиц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</si>
  <si>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</si>
  <si>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</si>
  <si>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Государственная пошлина</t>
  </si>
  <si>
    <t>Доходы, получаемые в виде арендной платы за земельные участки</t>
  </si>
  <si>
    <t xml:space="preserve">Прочие поступления от использования имущества, находящегося в муниципальной собственности </t>
  </si>
  <si>
    <t>Плата за негативное воздействие на окружающую среду</t>
  </si>
  <si>
    <t xml:space="preserve">Доходы от продажи материальных и нематариальных активов (имущества,земельных участков) </t>
  </si>
  <si>
    <t>Доходы от сдачи в аренду имущества находящегося в оперативном управлении</t>
  </si>
  <si>
    <t>Штрафы, санкции, возмещение ущерба</t>
  </si>
  <si>
    <t>Доходы от оказания платных услуг и компенсации затрат</t>
  </si>
  <si>
    <t>991000000</t>
  </si>
  <si>
    <t>056</t>
  </si>
  <si>
    <t>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</t>
  </si>
  <si>
    <t>754010Т010</t>
  </si>
  <si>
    <t>75101G0Д60</t>
  </si>
  <si>
    <t>75101G0Д70</t>
  </si>
  <si>
    <t>75202G0Д40</t>
  </si>
  <si>
    <t>75302G0890</t>
  </si>
  <si>
    <t>753000000</t>
  </si>
  <si>
    <t>7520000000</t>
  </si>
  <si>
    <t>Подпрограмма  "Обеспечение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покрытием"</t>
  </si>
  <si>
    <t>75303G0Д10</t>
  </si>
  <si>
    <t>75303G0Д20</t>
  </si>
  <si>
    <t>75306G0Д30</t>
  </si>
  <si>
    <t>75308G0Д90</t>
  </si>
  <si>
    <t>Диагностика моста через р. Карай на км 10+895 автоподъезда к с. Северка от автомобильной дороги Тамбов-Ртищево-Саратов с. Холудёновка</t>
  </si>
  <si>
    <t>75308GД010</t>
  </si>
  <si>
    <t>Диагностика путепровода автогужевого (железобетонного)</t>
  </si>
  <si>
    <t>77008V0000</t>
  </si>
  <si>
    <t>721260Ж010</t>
  </si>
  <si>
    <t>Основное мероприятие: "Подготовка (актуализация) генерального плана Урусовского МО"</t>
  </si>
  <si>
    <t>75302G0810</t>
  </si>
  <si>
    <t>72401V0000</t>
  </si>
  <si>
    <t>Межбюджетные трансферты, передаваемые бюджету муниципального района из бюджетов поселений на выполнение полномочий по организации в границах поселений тепло- и водоснабжения населения, водоотведения, снабжения населения топливом</t>
  </si>
  <si>
    <t>721440Г150</t>
  </si>
  <si>
    <t>721450Г160</t>
  </si>
  <si>
    <t>Подготовка карты (плана) границ населённых пунктов Ртищевского района</t>
  </si>
  <si>
    <t>Подготовка и проверка документации, полученной в результате градостроительной деятельности, осуществяемой в виде территориального планирования, градостроительного планирования, планировки территории Ртищевского района</t>
  </si>
  <si>
    <t>Иные межбюджетные трансферты в целях обеспечения надлежащего осуществления полномочий по решению вопросов местного значения</t>
  </si>
  <si>
    <t>Доходы от перечисления части прибыли муниципальных унитарных предприятий</t>
  </si>
  <si>
    <t xml:space="preserve">Прочие доходы от использования имущества, находящегося в муниципальной собственности </t>
  </si>
  <si>
    <t>870070А70</t>
  </si>
  <si>
    <t>0401</t>
  </si>
  <si>
    <t>860010Э040</t>
  </si>
  <si>
    <t>Организация общественных работ</t>
  </si>
  <si>
    <t>860010Э050</t>
  </si>
  <si>
    <t>860010Э060</t>
  </si>
  <si>
    <t>Организация временного трудоустройства безработных граждан, испытывающих трудности в поиске работы</t>
  </si>
  <si>
    <t>Организация временного трудоустройства несовершеннолетних граждан в возрасте от 14 до 18 лет</t>
  </si>
  <si>
    <t>Муниципальная программа  «Содействие занятости населения Ртищевского муниципального района Саратовской области на 2019 – 2021 годы»</t>
  </si>
  <si>
    <t>0705</t>
  </si>
  <si>
    <t>Профессиональная подготовка, переподготовка и повышение квалификации</t>
  </si>
  <si>
    <t>Охрана семьи и детства</t>
  </si>
  <si>
    <t>Межбюджетные трансферты, передаваемые бюджетам муниципальных районов на создание виртуальных концертных залов</t>
  </si>
  <si>
    <t>план на 9 месяцев</t>
  </si>
  <si>
    <t>% к плану 9 месяцев</t>
  </si>
  <si>
    <t>9910072400</t>
  </si>
  <si>
    <t>99100S2400</t>
  </si>
  <si>
    <t>Обеспечение выполнения расходных обязательств, связанных с 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</t>
  </si>
  <si>
    <t>Обеспечение выполнения расходных обязательств, связанных с погашением просроченной кредиторской задолженности, образовавшейся по состоянию на 1 января 2018 года, по уплате начислений на выплаты по оплате труда, налогов, по оказанию мер социальной поддержки населения, по оплате коммунальных услуг и исполнительных листов за счет средств местного бюджета</t>
  </si>
  <si>
    <t>Уточнение сведений о границах населенных пунктов и территориальных зон в Едином государственном реестре недвижимости</t>
  </si>
  <si>
    <t>Межбюджетные трансферты, передаваемые бюджетам муниципальных районов области на размещение социально значимой информации в печатных средствах массовой информации, учрежденных органами местного самоуправления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</si>
  <si>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</t>
  </si>
  <si>
    <t>754010Т030</t>
  </si>
  <si>
    <t>Выполнение работ, связанных с осуществлением регулярных перевозок по регулируемым тарифам в границах Ртищевского муниципального района  с условием предоставления субсидий</t>
  </si>
  <si>
    <t>791000000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</si>
  <si>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 на 2017 - 2020 годы"</t>
  </si>
  <si>
    <t>79104GД040</t>
  </si>
  <si>
    <t>79104GД050</t>
  </si>
  <si>
    <t>Проведение оценки уязвимости моста через р. Ячейка у с. Васильевка (0.1 км) на км 2+400 автоподъезда к с. Васильевка от автомобильной дороги "Тамбов-Ртищево-Саратов"</t>
  </si>
  <si>
    <t>Проведение оценки уязвимости моста через р. Ячейка у с. Северка на км 21+650 автоподъезд к с/х "Рассвет"</t>
  </si>
  <si>
    <t>7910500В70</t>
  </si>
  <si>
    <t>Приобретение мобильных заградительных ограждений (барьеров)</t>
  </si>
  <si>
    <t>91400083Ж0</t>
  </si>
  <si>
    <t xml:space="preserve"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«Теплотехник» </t>
  </si>
  <si>
    <t>Расходы по исполнительным листам</t>
  </si>
  <si>
    <t xml:space="preserve">Сведения 
об исполнении бюджета Ртищевского муниципального района 
за  2019 год
</t>
  </si>
  <si>
    <t>Уточненные годовые плановые назначения, тыс. рублей</t>
  </si>
  <si>
    <t>Исполнено, тыс. рублей</t>
  </si>
  <si>
    <t>Процент  исполнения к уточненному годовому плану, %</t>
  </si>
  <si>
    <t>НАЛОГОВЫЕ И НЕНАЛОГОВЫЕ ДОХОДЫ</t>
  </si>
  <si>
    <t>ИТОГО ДОХОДОВ</t>
  </si>
  <si>
    <t>Единый сельскохозяйственный налог</t>
  </si>
  <si>
    <t xml:space="preserve">Иные межбюджетные трансферты </t>
  </si>
  <si>
    <t>Другие общегосударственные вопросы, в том числе:</t>
  </si>
  <si>
    <t xml:space="preserve">Расходы на судебные издержки и исполнение судебных решений </t>
  </si>
  <si>
    <t>Отдел по управлению имуществом и земельным отношениям</t>
  </si>
  <si>
    <t>НАЦИОНАЛЬНАЯ БЕЗОПАСНОСТЬ И ПРАВООХРАНИТЕЛЬНАЯ ДЕЯТЕЛЬНОСТЬ</t>
  </si>
  <si>
    <t>Общеэкономические вопросы, в том числе:</t>
  </si>
  <si>
    <t>Сельское хозяйство и рыболовство, в том числе:</t>
  </si>
  <si>
    <t>Транспорт, в том числе:</t>
  </si>
  <si>
    <t>Дорожное хозяйство (дорожные фонды), в том числе:</t>
  </si>
  <si>
    <t>Обустройство улично-дорожной сети дорожными знаками</t>
  </si>
  <si>
    <t xml:space="preserve">Нанесение пешеходной дорожной разметки на улично-дорожную сеть </t>
  </si>
  <si>
    <t xml:space="preserve">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</t>
  </si>
  <si>
    <t>Ремонт дорожного покрытия улиц в границах сельских населённых пунктов</t>
  </si>
  <si>
    <t xml:space="preserve">Реализация основного мероприятия за счет средств муниципального дорожного фонда </t>
  </si>
  <si>
    <t>Летнее содержание</t>
  </si>
  <si>
    <t xml:space="preserve">Зимнее содержание </t>
  </si>
  <si>
    <t xml:space="preserve">Изготовление сметной документации, технический контроль </t>
  </si>
  <si>
    <t>Жилищное хозяйство, в том числе:</t>
  </si>
  <si>
    <t>Модернизация объектов водоснабжения и водоотведения</t>
  </si>
  <si>
    <t xml:space="preserve">Реализация мероприятий по обеспечению жильем молодых семей </t>
  </si>
  <si>
    <t>Охрана семьи и детства  (компенсация части родительской платы, опека несовершеннолетних)</t>
  </si>
  <si>
    <t xml:space="preserve">Приложение № 1
к распоряжению администрации Ртищевского  муниципального района 
 от  11 марта 2020 г. № 162-р
</t>
  </si>
  <si>
    <t>Верно: начальник отдела делопроизводства                                             Ю.А. Малюгина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</si>
</sst>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</numFmts>
  <fonts count="40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203" fontId="3" fillId="33" borderId="10" xfId="62" applyNumberFormat="1" applyFont="1" applyFill="1" applyBorder="1" applyAlignment="1" applyProtection="1">
      <alignment wrapText="1"/>
      <protection hidden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193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193" fontId="2" fillId="0" borderId="0" xfId="0" applyNumberFormat="1" applyFont="1" applyFill="1" applyBorder="1" applyAlignment="1">
      <alignment horizontal="left" vertical="top" wrapText="1"/>
    </xf>
    <xf numFmtId="9" fontId="2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12" fontId="2" fillId="0" borderId="10" xfId="63" applyNumberFormat="1" applyFont="1" applyFill="1" applyBorder="1" applyAlignment="1" applyProtection="1">
      <alignment horizontal="center"/>
      <protection hidden="1"/>
    </xf>
    <xf numFmtId="203" fontId="2" fillId="0" borderId="10" xfId="62" applyNumberFormat="1" applyFont="1" applyFill="1" applyBorder="1" applyAlignment="1" applyProtection="1">
      <alignment vertical="center" wrapText="1"/>
      <protection hidden="1"/>
    </xf>
    <xf numFmtId="49" fontId="2" fillId="0" borderId="10" xfId="62" applyNumberFormat="1" applyFont="1" applyFill="1" applyBorder="1" applyAlignment="1" applyProtection="1">
      <alignment vertical="center" wrapText="1"/>
      <protection hidden="1"/>
    </xf>
    <xf numFmtId="49" fontId="2" fillId="0" borderId="10" xfId="0" applyNumberFormat="1" applyFont="1" applyFill="1" applyBorder="1" applyAlignment="1">
      <alignment horizontal="left" vertical="center" wrapText="1"/>
    </xf>
    <xf numFmtId="9" fontId="2" fillId="0" borderId="0" xfId="0" applyNumberFormat="1" applyFont="1" applyFill="1" applyBorder="1" applyAlignment="1">
      <alignment horizontal="left" vertical="center" wrapText="1"/>
    </xf>
    <xf numFmtId="203" fontId="2" fillId="0" borderId="10" xfId="62" applyNumberFormat="1" applyFont="1" applyFill="1" applyBorder="1" applyAlignment="1" applyProtection="1">
      <alignment wrapText="1"/>
      <protection hidden="1"/>
    </xf>
    <xf numFmtId="49" fontId="2" fillId="0" borderId="10" xfId="62" applyNumberFormat="1" applyFont="1" applyFill="1" applyBorder="1" applyAlignment="1" applyProtection="1">
      <alignment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193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193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208" fontId="2" fillId="0" borderId="0" xfId="0" applyNumberFormat="1" applyFont="1" applyFill="1" applyAlignment="1">
      <alignment horizontal="center" vertical="center"/>
    </xf>
    <xf numFmtId="193" fontId="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93" fontId="3" fillId="0" borderId="10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left" vertical="top" wrapText="1"/>
    </xf>
    <xf numFmtId="212" fontId="3" fillId="0" borderId="10" xfId="63" applyNumberFormat="1" applyFont="1" applyFill="1" applyBorder="1" applyAlignment="1" applyProtection="1">
      <alignment horizontal="center"/>
      <protection hidden="1"/>
    </xf>
    <xf numFmtId="203" fontId="3" fillId="0" borderId="10" xfId="62" applyNumberFormat="1" applyFont="1" applyFill="1" applyBorder="1" applyAlignment="1" applyProtection="1">
      <alignment vertical="center" wrapText="1"/>
      <protection hidden="1"/>
    </xf>
    <xf numFmtId="49" fontId="3" fillId="0" borderId="10" xfId="62" applyNumberFormat="1" applyFont="1" applyFill="1" applyBorder="1" applyAlignment="1" applyProtection="1">
      <alignment vertical="center" wrapText="1"/>
      <protection hidden="1"/>
    </xf>
    <xf numFmtId="49" fontId="3" fillId="0" borderId="10" xfId="0" applyNumberFormat="1" applyFont="1" applyFill="1" applyBorder="1" applyAlignment="1">
      <alignment horizontal="left" vertical="center" wrapText="1"/>
    </xf>
    <xf numFmtId="9" fontId="3" fillId="0" borderId="0" xfId="0" applyNumberFormat="1" applyFont="1" applyFill="1" applyBorder="1" applyAlignment="1">
      <alignment horizontal="left" vertical="center" wrapText="1"/>
    </xf>
    <xf numFmtId="203" fontId="3" fillId="0" borderId="10" xfId="62" applyNumberFormat="1" applyFont="1" applyFill="1" applyBorder="1" applyAlignment="1" applyProtection="1">
      <alignment wrapText="1"/>
      <protection hidden="1"/>
    </xf>
    <xf numFmtId="49" fontId="3" fillId="0" borderId="10" xfId="62" applyNumberFormat="1" applyFont="1" applyFill="1" applyBorder="1" applyAlignment="1" applyProtection="1">
      <alignment wrapText="1"/>
      <protection hidden="1"/>
    </xf>
    <xf numFmtId="212" fontId="3" fillId="0" borderId="10" xfId="101" applyNumberFormat="1" applyFont="1" applyFill="1" applyBorder="1" applyAlignment="1" applyProtection="1">
      <alignment horizontal="center"/>
      <protection hidden="1"/>
    </xf>
    <xf numFmtId="212" fontId="3" fillId="0" borderId="10" xfId="99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>
      <alignment horizontal="left" vertical="center" wrapText="1"/>
    </xf>
    <xf numFmtId="212" fontId="3" fillId="0" borderId="10" xfId="85" applyNumberFormat="1" applyFont="1" applyFill="1" applyBorder="1" applyAlignment="1" applyProtection="1">
      <alignment horizontal="center"/>
      <protection hidden="1"/>
    </xf>
    <xf numFmtId="49" fontId="3" fillId="0" borderId="10" xfId="0" applyNumberFormat="1" applyFont="1" applyFill="1" applyBorder="1" applyAlignment="1">
      <alignment vertical="top" wrapText="1"/>
    </xf>
    <xf numFmtId="193" fontId="3" fillId="0" borderId="10" xfId="86" applyNumberFormat="1" applyFont="1" applyFill="1" applyBorder="1" applyAlignment="1" applyProtection="1">
      <alignment horizontal="center"/>
      <protection hidden="1"/>
    </xf>
    <xf numFmtId="193" fontId="3" fillId="0" borderId="10" xfId="86" applyNumberFormat="1" applyFont="1" applyFill="1" applyBorder="1" applyAlignment="1" applyProtection="1">
      <alignment horizontal="center" vertical="center"/>
      <protection hidden="1"/>
    </xf>
    <xf numFmtId="19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</cellXfs>
  <cellStyles count="1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15" xfId="68"/>
    <cellStyle name="Обычный 2 16" xfId="69"/>
    <cellStyle name="Обычный 2 17" xfId="70"/>
    <cellStyle name="Обычный 2 18" xfId="71"/>
    <cellStyle name="Обычный 2 19" xfId="72"/>
    <cellStyle name="Обычный 2 2" xfId="73"/>
    <cellStyle name="Обычный 2 20" xfId="74"/>
    <cellStyle name="Обычный 2 21" xfId="75"/>
    <cellStyle name="Обычный 2 22" xfId="76"/>
    <cellStyle name="Обычный 2 23" xfId="77"/>
    <cellStyle name="Обычный 2 24" xfId="78"/>
    <cellStyle name="Обычный 2 25" xfId="79"/>
    <cellStyle name="Обычный 2 26" xfId="80"/>
    <cellStyle name="Обычный 2 27" xfId="81"/>
    <cellStyle name="Обычный 2 28" xfId="82"/>
    <cellStyle name="Обычный 2 29" xfId="83"/>
    <cellStyle name="Обычный 2 3" xfId="84"/>
    <cellStyle name="Обычный 2 30" xfId="85"/>
    <cellStyle name="Обычный 2 31" xfId="86"/>
    <cellStyle name="Обычный 2 32" xfId="87"/>
    <cellStyle name="Обычный 2 33" xfId="88"/>
    <cellStyle name="Обычный 2 34" xfId="89"/>
    <cellStyle name="Обычный 2 35" xfId="90"/>
    <cellStyle name="Обычный 2 36" xfId="91"/>
    <cellStyle name="Обычный 2 37" xfId="92"/>
    <cellStyle name="Обычный 2 38" xfId="93"/>
    <cellStyle name="Обычный 2 39" xfId="94"/>
    <cellStyle name="Обычный 2 4" xfId="95"/>
    <cellStyle name="Обычный 2 40" xfId="96"/>
    <cellStyle name="Обычный 2 41" xfId="97"/>
    <cellStyle name="Обычный 2 42" xfId="98"/>
    <cellStyle name="Обычный 2 43" xfId="99"/>
    <cellStyle name="Обычный 2 44" xfId="100"/>
    <cellStyle name="Обычный 2 45" xfId="101"/>
    <cellStyle name="Обычный 2 46" xfId="102"/>
    <cellStyle name="Обычный 2 47" xfId="103"/>
    <cellStyle name="Обычный 2 48" xfId="104"/>
    <cellStyle name="Обычный 2 49" xfId="105"/>
    <cellStyle name="Обычный 2 5" xfId="106"/>
    <cellStyle name="Обычный 2 50" xfId="107"/>
    <cellStyle name="Обычный 2 51" xfId="108"/>
    <cellStyle name="Обычный 2 52" xfId="109"/>
    <cellStyle name="Обычный 2 53" xfId="110"/>
    <cellStyle name="Обычный 2 54" xfId="111"/>
    <cellStyle name="Обычный 2 55" xfId="112"/>
    <cellStyle name="Обычный 2 56" xfId="113"/>
    <cellStyle name="Обычный 2 57" xfId="114"/>
    <cellStyle name="Обычный 2 6" xfId="115"/>
    <cellStyle name="Обычный 2 7" xfId="116"/>
    <cellStyle name="Обычный 2 8" xfId="117"/>
    <cellStyle name="Обычный 2 9" xfId="118"/>
    <cellStyle name="Обычный 20" xfId="119"/>
    <cellStyle name="Обычный 21" xfId="120"/>
    <cellStyle name="Обычный 22" xfId="121"/>
    <cellStyle name="Обычный 23" xfId="122"/>
    <cellStyle name="Обычный 24" xfId="123"/>
    <cellStyle name="Обычный 25" xfId="124"/>
    <cellStyle name="Обычный 26" xfId="125"/>
    <cellStyle name="Обычный 27" xfId="126"/>
    <cellStyle name="Обычный 28" xfId="127"/>
    <cellStyle name="Обычный 29" xfId="128"/>
    <cellStyle name="Обычный 3" xfId="129"/>
    <cellStyle name="Обычный 30" xfId="130"/>
    <cellStyle name="Обычный 31" xfId="131"/>
    <cellStyle name="Обычный 32" xfId="132"/>
    <cellStyle name="Обычный 33" xfId="133"/>
    <cellStyle name="Обычный 34" xfId="134"/>
    <cellStyle name="Обычный 35" xfId="135"/>
    <cellStyle name="Обычный 36" xfId="136"/>
    <cellStyle name="Обычный 37" xfId="137"/>
    <cellStyle name="Обычный 38" xfId="138"/>
    <cellStyle name="Обычный 39" xfId="139"/>
    <cellStyle name="Обычный 4" xfId="140"/>
    <cellStyle name="Обычный 40" xfId="141"/>
    <cellStyle name="Обычный 41" xfId="142"/>
    <cellStyle name="Обычный 42" xfId="143"/>
    <cellStyle name="Обычный 43" xfId="144"/>
    <cellStyle name="Обычный 44" xfId="145"/>
    <cellStyle name="Обычный 45" xfId="146"/>
    <cellStyle name="Обычный 46" xfId="147"/>
    <cellStyle name="Обычный 47" xfId="148"/>
    <cellStyle name="Обычный 48" xfId="149"/>
    <cellStyle name="Обычный 49" xfId="150"/>
    <cellStyle name="Обычный 5" xfId="151"/>
    <cellStyle name="Обычный 50" xfId="152"/>
    <cellStyle name="Обычный 51" xfId="153"/>
    <cellStyle name="Обычный 52" xfId="154"/>
    <cellStyle name="Обычный 53" xfId="155"/>
    <cellStyle name="Обычный 54" xfId="156"/>
    <cellStyle name="Обычный 55" xfId="157"/>
    <cellStyle name="Обычный 56" xfId="158"/>
    <cellStyle name="Обычный 57" xfId="159"/>
    <cellStyle name="Обычный 6" xfId="160"/>
    <cellStyle name="Обычный 7" xfId="161"/>
    <cellStyle name="Обычный 8" xfId="162"/>
    <cellStyle name="Обычный 9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Текст предупреждения" xfId="169"/>
    <cellStyle name="Comma" xfId="170"/>
    <cellStyle name="Comma [0]" xfId="171"/>
    <cellStyle name="Хороший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72"/>
  <sheetViews>
    <sheetView tabSelected="1" view="pageBreakPreview" zoomScaleNormal="85" zoomScaleSheetLayoutView="100" workbookViewId="0" topLeftCell="B150">
      <selection activeCell="F172" sqref="F172"/>
    </sheetView>
  </sheetViews>
  <sheetFormatPr defaultColWidth="9.140625" defaultRowHeight="12.75"/>
  <cols>
    <col min="1" max="1" width="6.57421875" style="2" hidden="1" customWidth="1"/>
    <col min="2" max="2" width="73.140625" style="2" customWidth="1"/>
    <col min="3" max="3" width="15.7109375" style="39" hidden="1" customWidth="1"/>
    <col min="4" max="4" width="22.140625" style="41" customWidth="1"/>
    <col min="5" max="5" width="13.8515625" style="41" hidden="1" customWidth="1"/>
    <col min="6" max="6" width="19.57421875" style="41" customWidth="1"/>
    <col min="7" max="7" width="18.7109375" style="41" customWidth="1"/>
    <col min="8" max="8" width="0.13671875" style="41" hidden="1" customWidth="1"/>
    <col min="9" max="9" width="12.57421875" style="2" customWidth="1"/>
    <col min="10" max="10" width="14.57421875" style="2" customWidth="1"/>
    <col min="11" max="11" width="7.140625" style="2" customWidth="1"/>
    <col min="12" max="12" width="17.57421875" style="2" customWidth="1"/>
    <col min="13" max="16384" width="9.140625" style="2" customWidth="1"/>
  </cols>
  <sheetData>
    <row r="1" spans="3:8" s="8" customFormat="1" ht="94.5" customHeight="1">
      <c r="C1" s="9"/>
      <c r="D1" s="74" t="s">
        <v>263</v>
      </c>
      <c r="E1" s="74"/>
      <c r="F1" s="74"/>
      <c r="G1" s="74"/>
      <c r="H1" s="10"/>
    </row>
    <row r="2" spans="1:9" s="8" customFormat="1" ht="65.25" customHeight="1">
      <c r="A2" s="76" t="s">
        <v>235</v>
      </c>
      <c r="B2" s="76"/>
      <c r="C2" s="76"/>
      <c r="D2" s="76"/>
      <c r="E2" s="76"/>
      <c r="F2" s="76"/>
      <c r="G2" s="76"/>
      <c r="H2" s="76"/>
      <c r="I2" s="11"/>
    </row>
    <row r="3" spans="1:9" ht="12.75" customHeight="1">
      <c r="A3" s="77"/>
      <c r="B3" s="71" t="s">
        <v>0</v>
      </c>
      <c r="C3" s="82" t="s">
        <v>75</v>
      </c>
      <c r="D3" s="73" t="s">
        <v>236</v>
      </c>
      <c r="E3" s="71" t="s">
        <v>213</v>
      </c>
      <c r="F3" s="73" t="s">
        <v>237</v>
      </c>
      <c r="G3" s="71" t="s">
        <v>238</v>
      </c>
      <c r="H3" s="78" t="s">
        <v>138</v>
      </c>
      <c r="I3" s="14"/>
    </row>
    <row r="4" spans="1:9" ht="69" customHeight="1">
      <c r="A4" s="77"/>
      <c r="B4" s="72"/>
      <c r="C4" s="83"/>
      <c r="D4" s="73"/>
      <c r="E4" s="72"/>
      <c r="F4" s="73"/>
      <c r="G4" s="72"/>
      <c r="H4" s="79"/>
      <c r="I4" s="14"/>
    </row>
    <row r="5" spans="1:9" ht="21" customHeight="1">
      <c r="A5" s="12"/>
      <c r="B5" s="15">
        <v>1</v>
      </c>
      <c r="C5" s="16"/>
      <c r="D5" s="13">
        <v>2</v>
      </c>
      <c r="E5" s="15"/>
      <c r="F5" s="13">
        <v>3</v>
      </c>
      <c r="G5" s="15">
        <v>4</v>
      </c>
      <c r="H5" s="17"/>
      <c r="I5" s="14"/>
    </row>
    <row r="6" spans="1:9" ht="24" customHeight="1">
      <c r="A6" s="12"/>
      <c r="B6" s="45" t="s">
        <v>239</v>
      </c>
      <c r="C6" s="19"/>
      <c r="D6" s="20">
        <f>D7+D8+D9+D10+D12+D14+D16+D17+D20+D21+D22+D24+D25+D26+D28</f>
        <v>202798.69999999998</v>
      </c>
      <c r="E6" s="20">
        <f>E7+E9+E10+E11+E12+E13+E14+E15+E16+E17+E18+E19+E22+E23+E24+E25+E26+E28+E8</f>
        <v>136583.3</v>
      </c>
      <c r="F6" s="20">
        <f>F7+F8+F9+F10+F12+F14+F16+F17+F20+F21+F22+F24+F25+F26+F28</f>
        <v>213558.50000000003</v>
      </c>
      <c r="G6" s="47">
        <f>F6/D6</f>
        <v>1.0530565531238614</v>
      </c>
      <c r="H6" s="21">
        <f>F6/E6</f>
        <v>1.563576952672838</v>
      </c>
      <c r="I6" s="22"/>
    </row>
    <row r="7" spans="1:9" ht="16.5">
      <c r="A7" s="12"/>
      <c r="B7" s="18" t="s">
        <v>158</v>
      </c>
      <c r="C7" s="19"/>
      <c r="D7" s="20">
        <v>119313</v>
      </c>
      <c r="E7" s="20">
        <v>86380</v>
      </c>
      <c r="F7" s="20">
        <v>125560</v>
      </c>
      <c r="G7" s="47">
        <f aca="true" t="shared" si="0" ref="G7:G40">F7/D7</f>
        <v>1.0523580833605726</v>
      </c>
      <c r="H7" s="21">
        <f aca="true" t="shared" si="1" ref="H7:H40">F7/E7</f>
        <v>1.4535772169483676</v>
      </c>
      <c r="I7" s="22"/>
    </row>
    <row r="8" spans="1:9" ht="33">
      <c r="A8" s="12"/>
      <c r="B8" s="18" t="s">
        <v>159</v>
      </c>
      <c r="C8" s="19"/>
      <c r="D8" s="20">
        <v>200</v>
      </c>
      <c r="E8" s="20">
        <v>75</v>
      </c>
      <c r="F8" s="20">
        <v>390.2</v>
      </c>
      <c r="G8" s="47">
        <f t="shared" si="0"/>
        <v>1.9509999999999998</v>
      </c>
      <c r="H8" s="21">
        <f t="shared" si="1"/>
        <v>5.2026666666666666</v>
      </c>
      <c r="I8" s="22"/>
    </row>
    <row r="9" spans="1:9" ht="21" customHeight="1">
      <c r="A9" s="12"/>
      <c r="B9" s="18" t="s">
        <v>160</v>
      </c>
      <c r="C9" s="19"/>
      <c r="D9" s="20">
        <v>12787</v>
      </c>
      <c r="E9" s="20">
        <v>9800</v>
      </c>
      <c r="F9" s="20">
        <v>12991.3</v>
      </c>
      <c r="G9" s="47">
        <f t="shared" si="0"/>
        <v>1.0159771643074997</v>
      </c>
      <c r="H9" s="21">
        <f t="shared" si="1"/>
        <v>1.3256428571428571</v>
      </c>
      <c r="I9" s="22"/>
    </row>
    <row r="10" spans="1:9" ht="16.5">
      <c r="A10" s="12"/>
      <c r="B10" s="46" t="s">
        <v>241</v>
      </c>
      <c r="C10" s="19"/>
      <c r="D10" s="20">
        <v>16569</v>
      </c>
      <c r="E10" s="20">
        <v>11816</v>
      </c>
      <c r="F10" s="20">
        <v>16783.4</v>
      </c>
      <c r="G10" s="47">
        <f t="shared" si="0"/>
        <v>1.0129398273884966</v>
      </c>
      <c r="H10" s="21">
        <f t="shared" si="1"/>
        <v>1.4203960731211918</v>
      </c>
      <c r="I10" s="22"/>
    </row>
    <row r="11" spans="1:9" ht="16.5" hidden="1">
      <c r="A11" s="12"/>
      <c r="B11" s="18" t="s">
        <v>1</v>
      </c>
      <c r="C11" s="19"/>
      <c r="D11" s="20">
        <v>0</v>
      </c>
      <c r="E11" s="20">
        <v>0</v>
      </c>
      <c r="F11" s="20">
        <v>0</v>
      </c>
      <c r="G11" s="47" t="e">
        <f t="shared" si="0"/>
        <v>#DIV/0!</v>
      </c>
      <c r="H11" s="21" t="e">
        <f t="shared" si="1"/>
        <v>#DIV/0!</v>
      </c>
      <c r="I11" s="22"/>
    </row>
    <row r="12" spans="1:9" ht="16.5">
      <c r="A12" s="12"/>
      <c r="B12" s="18" t="s">
        <v>94</v>
      </c>
      <c r="C12" s="19"/>
      <c r="D12" s="20">
        <v>23442.3</v>
      </c>
      <c r="E12" s="20">
        <v>15202.3</v>
      </c>
      <c r="F12" s="20">
        <v>25517.2</v>
      </c>
      <c r="G12" s="47">
        <f t="shared" si="0"/>
        <v>1.0885109396262314</v>
      </c>
      <c r="H12" s="21">
        <f t="shared" si="1"/>
        <v>1.6785091729540926</v>
      </c>
      <c r="I12" s="22"/>
    </row>
    <row r="13" spans="1:9" ht="16.5" hidden="1">
      <c r="A13" s="12"/>
      <c r="B13" s="18" t="s">
        <v>2</v>
      </c>
      <c r="C13" s="19"/>
      <c r="D13" s="20">
        <v>0</v>
      </c>
      <c r="E13" s="20">
        <v>0</v>
      </c>
      <c r="F13" s="20">
        <v>0</v>
      </c>
      <c r="G13" s="47" t="e">
        <f t="shared" si="0"/>
        <v>#DIV/0!</v>
      </c>
      <c r="H13" s="21" t="e">
        <f t="shared" si="1"/>
        <v>#DIV/0!</v>
      </c>
      <c r="I13" s="22"/>
    </row>
    <row r="14" spans="1:9" ht="17.25" customHeight="1">
      <c r="A14" s="12"/>
      <c r="B14" s="18" t="s">
        <v>161</v>
      </c>
      <c r="C14" s="19"/>
      <c r="D14" s="20">
        <v>4676</v>
      </c>
      <c r="E14" s="20">
        <v>3300</v>
      </c>
      <c r="F14" s="20">
        <v>5030.6</v>
      </c>
      <c r="G14" s="47">
        <f t="shared" si="0"/>
        <v>1.0758340461933278</v>
      </c>
      <c r="H14" s="21">
        <f t="shared" si="1"/>
        <v>1.5244242424242425</v>
      </c>
      <c r="I14" s="22"/>
    </row>
    <row r="15" spans="1:9" ht="18" customHeight="1" hidden="1">
      <c r="A15" s="12"/>
      <c r="B15" s="18" t="s">
        <v>131</v>
      </c>
      <c r="C15" s="19"/>
      <c r="D15" s="20"/>
      <c r="E15" s="20"/>
      <c r="F15" s="20"/>
      <c r="G15" s="47" t="e">
        <f t="shared" si="0"/>
        <v>#DIV/0!</v>
      </c>
      <c r="H15" s="21" t="e">
        <f t="shared" si="1"/>
        <v>#DIV/0!</v>
      </c>
      <c r="I15" s="22"/>
    </row>
    <row r="16" spans="1:9" ht="33">
      <c r="A16" s="12"/>
      <c r="B16" s="18" t="s">
        <v>162</v>
      </c>
      <c r="C16" s="19"/>
      <c r="D16" s="20">
        <v>4400</v>
      </c>
      <c r="E16" s="20">
        <v>3150</v>
      </c>
      <c r="F16" s="20">
        <v>5083.5</v>
      </c>
      <c r="G16" s="47">
        <f t="shared" si="0"/>
        <v>1.155340909090909</v>
      </c>
      <c r="H16" s="21">
        <f t="shared" si="1"/>
        <v>1.6138095238095238</v>
      </c>
      <c r="I16" s="22"/>
    </row>
    <row r="17" spans="1:9" ht="30.75" customHeight="1">
      <c r="A17" s="12"/>
      <c r="B17" s="18" t="s">
        <v>166</v>
      </c>
      <c r="C17" s="19"/>
      <c r="D17" s="20">
        <v>431.7</v>
      </c>
      <c r="E17" s="20">
        <v>300</v>
      </c>
      <c r="F17" s="20">
        <v>454.2</v>
      </c>
      <c r="G17" s="47">
        <f t="shared" si="0"/>
        <v>1.0521195274496178</v>
      </c>
      <c r="H17" s="21">
        <f t="shared" si="1"/>
        <v>1.514</v>
      </c>
      <c r="I17" s="22"/>
    </row>
    <row r="18" spans="1:9" ht="25.5" customHeight="1" hidden="1">
      <c r="A18" s="12"/>
      <c r="B18" s="18" t="s">
        <v>3</v>
      </c>
      <c r="C18" s="19"/>
      <c r="D18" s="20">
        <v>0</v>
      </c>
      <c r="E18" s="20">
        <v>0</v>
      </c>
      <c r="F18" s="20">
        <v>0</v>
      </c>
      <c r="G18" s="47" t="e">
        <f t="shared" si="0"/>
        <v>#DIV/0!</v>
      </c>
      <c r="H18" s="21" t="e">
        <f t="shared" si="1"/>
        <v>#DIV/0!</v>
      </c>
      <c r="I18" s="22"/>
    </row>
    <row r="19" spans="1:9" ht="0.75" customHeight="1" hidden="1">
      <c r="A19" s="12"/>
      <c r="B19" s="18" t="s">
        <v>163</v>
      </c>
      <c r="C19" s="19"/>
      <c r="D19" s="20">
        <v>0</v>
      </c>
      <c r="E19" s="20">
        <v>0</v>
      </c>
      <c r="F19" s="20">
        <v>0</v>
      </c>
      <c r="G19" s="47" t="e">
        <f t="shared" si="0"/>
        <v>#DIV/0!</v>
      </c>
      <c r="H19" s="21" t="e">
        <f t="shared" si="1"/>
        <v>#DIV/0!</v>
      </c>
      <c r="I19" s="22"/>
    </row>
    <row r="20" spans="1:9" ht="32.25" customHeight="1">
      <c r="A20" s="12"/>
      <c r="B20" s="18" t="s">
        <v>198</v>
      </c>
      <c r="C20" s="19"/>
      <c r="D20" s="20">
        <v>41</v>
      </c>
      <c r="E20" s="20">
        <v>0</v>
      </c>
      <c r="F20" s="20">
        <v>41</v>
      </c>
      <c r="G20" s="47">
        <v>0</v>
      </c>
      <c r="H20" s="21">
        <v>0</v>
      </c>
      <c r="I20" s="22"/>
    </row>
    <row r="21" spans="1:9" ht="35.25" customHeight="1">
      <c r="A21" s="12"/>
      <c r="B21" s="18" t="s">
        <v>199</v>
      </c>
      <c r="C21" s="19"/>
      <c r="D21" s="20">
        <v>278.4</v>
      </c>
      <c r="E21" s="20">
        <v>0</v>
      </c>
      <c r="F21" s="20">
        <v>312.3</v>
      </c>
      <c r="G21" s="47">
        <f t="shared" si="0"/>
        <v>1.1217672413793105</v>
      </c>
      <c r="H21" s="21">
        <v>0</v>
      </c>
      <c r="I21" s="22"/>
    </row>
    <row r="22" spans="1:9" ht="21" customHeight="1">
      <c r="A22" s="12"/>
      <c r="B22" s="18" t="s">
        <v>164</v>
      </c>
      <c r="C22" s="19"/>
      <c r="D22" s="20">
        <v>574</v>
      </c>
      <c r="E22" s="20">
        <v>513</v>
      </c>
      <c r="F22" s="20">
        <v>574.2</v>
      </c>
      <c r="G22" s="47">
        <f t="shared" si="0"/>
        <v>1.0003484320557492</v>
      </c>
      <c r="H22" s="21">
        <f t="shared" si="1"/>
        <v>1.1192982456140352</v>
      </c>
      <c r="I22" s="22"/>
    </row>
    <row r="23" spans="1:9" ht="18" customHeight="1" hidden="1">
      <c r="A23" s="12"/>
      <c r="B23" s="18" t="s">
        <v>148</v>
      </c>
      <c r="C23" s="19"/>
      <c r="D23" s="20"/>
      <c r="E23" s="20"/>
      <c r="F23" s="20"/>
      <c r="G23" s="47" t="e">
        <f t="shared" si="0"/>
        <v>#DIV/0!</v>
      </c>
      <c r="H23" s="21" t="e">
        <f t="shared" si="1"/>
        <v>#DIV/0!</v>
      </c>
      <c r="I23" s="22"/>
    </row>
    <row r="24" spans="1:9" ht="21" customHeight="1">
      <c r="A24" s="12"/>
      <c r="B24" s="18" t="s">
        <v>168</v>
      </c>
      <c r="C24" s="19"/>
      <c r="D24" s="20">
        <v>200</v>
      </c>
      <c r="E24" s="20">
        <v>120</v>
      </c>
      <c r="F24" s="20">
        <v>205.6</v>
      </c>
      <c r="G24" s="47">
        <f t="shared" si="0"/>
        <v>1.028</v>
      </c>
      <c r="H24" s="21">
        <f t="shared" si="1"/>
        <v>1.7133333333333334</v>
      </c>
      <c r="I24" s="22"/>
    </row>
    <row r="25" spans="1:9" ht="32.25" customHeight="1">
      <c r="A25" s="12"/>
      <c r="B25" s="18" t="s">
        <v>165</v>
      </c>
      <c r="C25" s="19"/>
      <c r="D25" s="20">
        <v>17762</v>
      </c>
      <c r="E25" s="20">
        <v>4506</v>
      </c>
      <c r="F25" s="20">
        <v>18312.7</v>
      </c>
      <c r="G25" s="47">
        <f t="shared" si="0"/>
        <v>1.0310043913973652</v>
      </c>
      <c r="H25" s="21">
        <f t="shared" si="1"/>
        <v>4.064070128717266</v>
      </c>
      <c r="I25" s="22"/>
    </row>
    <row r="26" spans="1:9" ht="18" customHeight="1">
      <c r="A26" s="12"/>
      <c r="B26" s="45" t="s">
        <v>167</v>
      </c>
      <c r="C26" s="19"/>
      <c r="D26" s="20">
        <v>2124.3</v>
      </c>
      <c r="E26" s="20">
        <v>1421</v>
      </c>
      <c r="F26" s="20">
        <v>2302.3</v>
      </c>
      <c r="G26" s="47">
        <f t="shared" si="0"/>
        <v>1.0837923080544178</v>
      </c>
      <c r="H26" s="21">
        <f t="shared" si="1"/>
        <v>1.6201970443349756</v>
      </c>
      <c r="I26" s="22"/>
    </row>
    <row r="27" spans="1:9" ht="0.75" customHeight="1" hidden="1">
      <c r="A27" s="12"/>
      <c r="B27" s="18" t="s">
        <v>4</v>
      </c>
      <c r="C27" s="19"/>
      <c r="D27" s="20">
        <v>1177.1</v>
      </c>
      <c r="E27" s="20">
        <v>291</v>
      </c>
      <c r="F27" s="20">
        <v>356.4</v>
      </c>
      <c r="G27" s="47">
        <f t="shared" si="0"/>
        <v>0.30277801376263697</v>
      </c>
      <c r="H27" s="21">
        <f t="shared" si="1"/>
        <v>1.224742268041237</v>
      </c>
      <c r="I27" s="22"/>
    </row>
    <row r="28" spans="1:9" ht="16.5" hidden="1">
      <c r="A28" s="12"/>
      <c r="B28" s="18" t="s">
        <v>5</v>
      </c>
      <c r="C28" s="19"/>
      <c r="D28" s="20">
        <v>0</v>
      </c>
      <c r="E28" s="20">
        <v>0</v>
      </c>
      <c r="F28" s="20">
        <v>0</v>
      </c>
      <c r="G28" s="47">
        <v>0</v>
      </c>
      <c r="H28" s="21">
        <v>0</v>
      </c>
      <c r="I28" s="22"/>
    </row>
    <row r="29" spans="1:9" ht="21.75" customHeight="1">
      <c r="A29" s="12"/>
      <c r="B29" s="46" t="s">
        <v>6</v>
      </c>
      <c r="C29" s="19"/>
      <c r="D29" s="20">
        <f>D30+D31+D32+D34+D35+D37+D36+D38+D39</f>
        <v>628863.3999999999</v>
      </c>
      <c r="E29" s="20">
        <f>E30+E31+E32+E34+E35+E37+E36+E38+E39</f>
        <v>450896.6</v>
      </c>
      <c r="F29" s="20">
        <f>F30+F31+F32+F34+F35+F37+F36+F38+F39</f>
        <v>622867.0000000001</v>
      </c>
      <c r="G29" s="47">
        <f t="shared" si="0"/>
        <v>0.990464701873253</v>
      </c>
      <c r="H29" s="21">
        <f t="shared" si="1"/>
        <v>1.3813965330410567</v>
      </c>
      <c r="I29" s="22"/>
    </row>
    <row r="30" spans="1:9" ht="16.5">
      <c r="A30" s="12"/>
      <c r="B30" s="18" t="s">
        <v>7</v>
      </c>
      <c r="C30" s="19"/>
      <c r="D30" s="20">
        <v>139242.3</v>
      </c>
      <c r="E30" s="20">
        <v>104148.6</v>
      </c>
      <c r="F30" s="20">
        <v>139242.3</v>
      </c>
      <c r="G30" s="47">
        <f t="shared" si="0"/>
        <v>1</v>
      </c>
      <c r="H30" s="21">
        <f t="shared" si="1"/>
        <v>1.3369579619889271</v>
      </c>
      <c r="I30" s="22"/>
    </row>
    <row r="31" spans="1:9" ht="16.5">
      <c r="A31" s="12"/>
      <c r="B31" s="18" t="s">
        <v>8</v>
      </c>
      <c r="C31" s="19"/>
      <c r="D31" s="20">
        <v>394878.8</v>
      </c>
      <c r="E31" s="20">
        <v>278148.8</v>
      </c>
      <c r="F31" s="20">
        <v>393454.5</v>
      </c>
      <c r="G31" s="47">
        <f t="shared" si="0"/>
        <v>0.996393070481373</v>
      </c>
      <c r="H31" s="21">
        <f t="shared" si="1"/>
        <v>1.4145468181059921</v>
      </c>
      <c r="I31" s="22"/>
    </row>
    <row r="32" spans="1:9" ht="16.5">
      <c r="A32" s="12"/>
      <c r="B32" s="18" t="s">
        <v>9</v>
      </c>
      <c r="C32" s="19"/>
      <c r="D32" s="20">
        <v>81347.2</v>
      </c>
      <c r="E32" s="20">
        <v>58823.5</v>
      </c>
      <c r="F32" s="20">
        <v>77190.3</v>
      </c>
      <c r="G32" s="47">
        <f t="shared" si="0"/>
        <v>0.9488992860233666</v>
      </c>
      <c r="H32" s="21">
        <f t="shared" si="1"/>
        <v>1.3122357561178781</v>
      </c>
      <c r="I32" s="22"/>
    </row>
    <row r="33" spans="1:9" ht="16.5">
      <c r="A33" s="12"/>
      <c r="B33" s="18" t="s">
        <v>242</v>
      </c>
      <c r="C33" s="19"/>
      <c r="D33" s="20">
        <f>D34+D35+D36+D37+D38+D39</f>
        <v>13395.1</v>
      </c>
      <c r="E33" s="20">
        <f>E34+E35+E36+E37+E38+E39</f>
        <v>9775.699999999999</v>
      </c>
      <c r="F33" s="20">
        <f>F34+F35+F36+F37+F38+F39</f>
        <v>12979.9</v>
      </c>
      <c r="G33" s="47">
        <f t="shared" si="0"/>
        <v>0.9690035908653164</v>
      </c>
      <c r="H33" s="21"/>
      <c r="I33" s="22"/>
    </row>
    <row r="34" spans="1:9" ht="53.25" customHeight="1" hidden="1">
      <c r="A34" s="12"/>
      <c r="B34" s="18" t="s">
        <v>69</v>
      </c>
      <c r="C34" s="19"/>
      <c r="D34" s="20">
        <v>191</v>
      </c>
      <c r="E34" s="20">
        <v>143.3</v>
      </c>
      <c r="F34" s="20">
        <v>191</v>
      </c>
      <c r="G34" s="47">
        <f t="shared" si="0"/>
        <v>1</v>
      </c>
      <c r="H34" s="21">
        <f t="shared" si="1"/>
        <v>1.332868108862526</v>
      </c>
      <c r="I34" s="22"/>
    </row>
    <row r="35" spans="1:9" ht="112.5" customHeight="1" hidden="1">
      <c r="A35" s="12"/>
      <c r="B35" s="18" t="s">
        <v>192</v>
      </c>
      <c r="C35" s="19"/>
      <c r="D35" s="20">
        <v>3900</v>
      </c>
      <c r="E35" s="20">
        <v>2625</v>
      </c>
      <c r="F35" s="20">
        <v>3900</v>
      </c>
      <c r="G35" s="47">
        <f t="shared" si="0"/>
        <v>1</v>
      </c>
      <c r="H35" s="21">
        <f t="shared" si="1"/>
        <v>1.4857142857142858</v>
      </c>
      <c r="I35" s="22"/>
    </row>
    <row r="36" spans="1:9" ht="47.25" customHeight="1" hidden="1">
      <c r="A36" s="12"/>
      <c r="B36" s="18" t="s">
        <v>212</v>
      </c>
      <c r="C36" s="19"/>
      <c r="D36" s="20">
        <v>5600</v>
      </c>
      <c r="E36" s="20">
        <v>5600</v>
      </c>
      <c r="F36" s="20">
        <v>5600</v>
      </c>
      <c r="G36" s="47">
        <f t="shared" si="0"/>
        <v>1</v>
      </c>
      <c r="H36" s="21">
        <f t="shared" si="1"/>
        <v>1</v>
      </c>
      <c r="I36" s="22"/>
    </row>
    <row r="37" spans="1:9" ht="66" customHeight="1" hidden="1">
      <c r="A37" s="12"/>
      <c r="B37" s="18" t="s">
        <v>197</v>
      </c>
      <c r="C37" s="19"/>
      <c r="D37" s="20">
        <v>1369.5</v>
      </c>
      <c r="E37" s="20">
        <v>240</v>
      </c>
      <c r="F37" s="20">
        <v>1101.4</v>
      </c>
      <c r="G37" s="47">
        <f t="shared" si="0"/>
        <v>0.8042351223074116</v>
      </c>
      <c r="H37" s="21">
        <f t="shared" si="1"/>
        <v>4.589166666666667</v>
      </c>
      <c r="I37" s="22"/>
    </row>
    <row r="38" spans="1:9" ht="79.5" customHeight="1" hidden="1">
      <c r="A38" s="12"/>
      <c r="B38" s="18" t="s">
        <v>220</v>
      </c>
      <c r="C38" s="19"/>
      <c r="D38" s="20">
        <v>256.1</v>
      </c>
      <c r="E38" s="20">
        <v>128.1</v>
      </c>
      <c r="F38" s="20">
        <v>256.1</v>
      </c>
      <c r="G38" s="47">
        <f t="shared" si="0"/>
        <v>1</v>
      </c>
      <c r="H38" s="21">
        <f t="shared" si="1"/>
        <v>1.9992193598750978</v>
      </c>
      <c r="I38" s="22"/>
    </row>
    <row r="39" spans="1:9" ht="97.5" customHeight="1" hidden="1">
      <c r="A39" s="12"/>
      <c r="B39" s="18" t="s">
        <v>221</v>
      </c>
      <c r="C39" s="19"/>
      <c r="D39" s="20">
        <v>2078.5</v>
      </c>
      <c r="E39" s="20">
        <v>1039.3</v>
      </c>
      <c r="F39" s="20">
        <v>1931.4</v>
      </c>
      <c r="G39" s="47">
        <f t="shared" si="0"/>
        <v>0.9292278085157566</v>
      </c>
      <c r="H39" s="21">
        <f t="shared" si="1"/>
        <v>1.8583662080246321</v>
      </c>
      <c r="I39" s="22"/>
    </row>
    <row r="40" spans="1:9" ht="16.5">
      <c r="A40" s="12"/>
      <c r="B40" s="45" t="s">
        <v>240</v>
      </c>
      <c r="C40" s="19"/>
      <c r="D40" s="20">
        <f>D6+D29</f>
        <v>831662.0999999999</v>
      </c>
      <c r="E40" s="20">
        <f>E6+E29</f>
        <v>587479.8999999999</v>
      </c>
      <c r="F40" s="20">
        <f>F6+F29</f>
        <v>836425.5000000001</v>
      </c>
      <c r="G40" s="47">
        <f t="shared" si="0"/>
        <v>1.005727566520105</v>
      </c>
      <c r="H40" s="21">
        <f t="shared" si="1"/>
        <v>1.423751689206729</v>
      </c>
      <c r="I40" s="22"/>
    </row>
    <row r="41" spans="1:9" ht="16.5" hidden="1">
      <c r="A41" s="12"/>
      <c r="B41" s="18" t="s">
        <v>51</v>
      </c>
      <c r="C41" s="19"/>
      <c r="D41" s="20">
        <f>D6</f>
        <v>202798.69999999998</v>
      </c>
      <c r="E41" s="20">
        <f>E6</f>
        <v>136583.3</v>
      </c>
      <c r="F41" s="20">
        <f>F6</f>
        <v>213558.50000000003</v>
      </c>
      <c r="G41" s="21">
        <f>F41/D41</f>
        <v>1.0530565531238614</v>
      </c>
      <c r="H41" s="21">
        <f>F41/E41</f>
        <v>1.563576952672838</v>
      </c>
      <c r="I41" s="22"/>
    </row>
    <row r="42" spans="1:9" ht="16.5">
      <c r="A42" s="84"/>
      <c r="B42" s="85"/>
      <c r="C42" s="85"/>
      <c r="D42" s="85"/>
      <c r="E42" s="85"/>
      <c r="F42" s="85"/>
      <c r="G42" s="85"/>
      <c r="H42" s="86"/>
      <c r="I42" s="23"/>
    </row>
    <row r="43" spans="1:9" ht="15" customHeight="1">
      <c r="A43" s="70" t="s">
        <v>74</v>
      </c>
      <c r="B43" s="69" t="s">
        <v>10</v>
      </c>
      <c r="C43" s="80" t="s">
        <v>75</v>
      </c>
      <c r="D43" s="73" t="s">
        <v>236</v>
      </c>
      <c r="E43" s="71" t="s">
        <v>213</v>
      </c>
      <c r="F43" s="73" t="s">
        <v>237</v>
      </c>
      <c r="G43" s="71" t="s">
        <v>238</v>
      </c>
      <c r="H43" s="78" t="s">
        <v>214</v>
      </c>
      <c r="I43" s="14"/>
    </row>
    <row r="44" spans="1:9" ht="72" customHeight="1">
      <c r="A44" s="70"/>
      <c r="B44" s="69"/>
      <c r="C44" s="81"/>
      <c r="D44" s="73"/>
      <c r="E44" s="72"/>
      <c r="F44" s="73"/>
      <c r="G44" s="72"/>
      <c r="H44" s="79"/>
      <c r="I44" s="14"/>
    </row>
    <row r="45" spans="1:9" ht="21.75" customHeight="1">
      <c r="A45" s="18"/>
      <c r="B45" s="24">
        <v>1</v>
      </c>
      <c r="C45" s="25"/>
      <c r="D45" s="13">
        <v>2</v>
      </c>
      <c r="E45" s="15"/>
      <c r="F45" s="13">
        <v>3</v>
      </c>
      <c r="G45" s="15">
        <v>4</v>
      </c>
      <c r="H45" s="17"/>
      <c r="I45" s="14"/>
    </row>
    <row r="46" spans="1:9" ht="19.5" customHeight="1">
      <c r="A46" s="19" t="s">
        <v>32</v>
      </c>
      <c r="B46" s="18" t="s">
        <v>11</v>
      </c>
      <c r="C46" s="19"/>
      <c r="D46" s="20">
        <f>D48+D53+D54+D51+D52+D50+D47</f>
        <v>62788.00000000001</v>
      </c>
      <c r="E46" s="20">
        <f>E48+E53+E54+E51+E52+E50+E47</f>
        <v>46757.399999999994</v>
      </c>
      <c r="F46" s="20">
        <f>F48+F53+F54+F51+F52+F50+F47</f>
        <v>58494.200000000004</v>
      </c>
      <c r="G46" s="47">
        <f aca="true" t="shared" si="2" ref="G46:G125">F46/D46</f>
        <v>0.9316143212078741</v>
      </c>
      <c r="H46" s="21">
        <f>F46/E46</f>
        <v>1.2510148126285896</v>
      </c>
      <c r="I46" s="26"/>
    </row>
    <row r="47" spans="1:9" ht="36" customHeight="1">
      <c r="A47" s="19" t="s">
        <v>33</v>
      </c>
      <c r="B47" s="18" t="s">
        <v>116</v>
      </c>
      <c r="C47" s="19" t="s">
        <v>33</v>
      </c>
      <c r="D47" s="20">
        <v>2397.8</v>
      </c>
      <c r="E47" s="20">
        <v>1799</v>
      </c>
      <c r="F47" s="20">
        <v>2088.2</v>
      </c>
      <c r="G47" s="47">
        <f t="shared" si="2"/>
        <v>0.8708816415047125</v>
      </c>
      <c r="H47" s="21">
        <f aca="true" t="shared" si="3" ref="H47:H111">F47/E47</f>
        <v>1.1607559755419676</v>
      </c>
      <c r="I47" s="26"/>
    </row>
    <row r="48" spans="1:14" ht="54" customHeight="1">
      <c r="A48" s="19" t="s">
        <v>34</v>
      </c>
      <c r="B48" s="18" t="s">
        <v>76</v>
      </c>
      <c r="C48" s="19" t="s">
        <v>34</v>
      </c>
      <c r="D48" s="20">
        <f>D49</f>
        <v>27890.6</v>
      </c>
      <c r="E48" s="20">
        <f>E49</f>
        <v>19655.4</v>
      </c>
      <c r="F48" s="20">
        <f>F49</f>
        <v>26172.2</v>
      </c>
      <c r="G48" s="47">
        <f t="shared" si="2"/>
        <v>0.9383878439330815</v>
      </c>
      <c r="H48" s="21">
        <f t="shared" si="3"/>
        <v>1.3315526521973604</v>
      </c>
      <c r="I48" s="27"/>
      <c r="J48" s="75"/>
      <c r="K48" s="75"/>
      <c r="L48" s="87"/>
      <c r="M48" s="87"/>
      <c r="N48" s="87"/>
    </row>
    <row r="49" spans="1:14" ht="16.5" hidden="1">
      <c r="A49" s="19"/>
      <c r="B49" s="18" t="s">
        <v>12</v>
      </c>
      <c r="C49" s="19" t="s">
        <v>34</v>
      </c>
      <c r="D49" s="20">
        <v>27890.6</v>
      </c>
      <c r="E49" s="20">
        <v>19655.4</v>
      </c>
      <c r="F49" s="20">
        <v>26172.2</v>
      </c>
      <c r="G49" s="47">
        <f t="shared" si="2"/>
        <v>0.9383878439330815</v>
      </c>
      <c r="H49" s="21">
        <f t="shared" si="3"/>
        <v>1.3315526521973604</v>
      </c>
      <c r="I49" s="27"/>
      <c r="J49" s="75"/>
      <c r="K49" s="75"/>
      <c r="L49" s="87"/>
      <c r="M49" s="87"/>
      <c r="N49" s="87"/>
    </row>
    <row r="50" spans="1:14" ht="54.75" customHeight="1">
      <c r="A50" s="19" t="s">
        <v>101</v>
      </c>
      <c r="B50" s="18" t="s">
        <v>141</v>
      </c>
      <c r="C50" s="19" t="s">
        <v>142</v>
      </c>
      <c r="D50" s="20">
        <v>7.4</v>
      </c>
      <c r="E50" s="20">
        <v>0</v>
      </c>
      <c r="F50" s="20">
        <v>7.4</v>
      </c>
      <c r="G50" s="47">
        <f t="shared" si="2"/>
        <v>1</v>
      </c>
      <c r="H50" s="21">
        <v>0</v>
      </c>
      <c r="I50" s="22"/>
      <c r="J50" s="3"/>
      <c r="K50" s="3"/>
      <c r="L50" s="4"/>
      <c r="M50" s="4"/>
      <c r="N50" s="4"/>
    </row>
    <row r="51" spans="1:14" ht="39.75" customHeight="1">
      <c r="A51" s="19" t="s">
        <v>35</v>
      </c>
      <c r="B51" s="18" t="s">
        <v>77</v>
      </c>
      <c r="C51" s="19" t="s">
        <v>35</v>
      </c>
      <c r="D51" s="20">
        <v>9383.7</v>
      </c>
      <c r="E51" s="20">
        <v>6949.7</v>
      </c>
      <c r="F51" s="20">
        <v>9244.3</v>
      </c>
      <c r="G51" s="47">
        <f t="shared" si="2"/>
        <v>0.9851444526146401</v>
      </c>
      <c r="H51" s="21">
        <f t="shared" si="3"/>
        <v>1.3301725254327523</v>
      </c>
      <c r="I51" s="22"/>
      <c r="J51" s="3"/>
      <c r="K51" s="3"/>
      <c r="L51" s="4"/>
      <c r="M51" s="4"/>
      <c r="N51" s="4"/>
    </row>
    <row r="52" spans="1:14" ht="30" customHeight="1" hidden="1">
      <c r="A52" s="19" t="s">
        <v>84</v>
      </c>
      <c r="B52" s="18" t="s">
        <v>85</v>
      </c>
      <c r="C52" s="19" t="s">
        <v>84</v>
      </c>
      <c r="D52" s="20">
        <v>0</v>
      </c>
      <c r="E52" s="20">
        <v>0</v>
      </c>
      <c r="F52" s="20">
        <v>0</v>
      </c>
      <c r="G52" s="47" t="e">
        <f t="shared" si="2"/>
        <v>#DIV/0!</v>
      </c>
      <c r="H52" s="21" t="e">
        <f t="shared" si="3"/>
        <v>#DIV/0!</v>
      </c>
      <c r="I52" s="22"/>
      <c r="J52" s="3"/>
      <c r="K52" s="3"/>
      <c r="L52" s="4"/>
      <c r="M52" s="4"/>
      <c r="N52" s="4"/>
    </row>
    <row r="53" spans="1:9" ht="22.5" customHeight="1" hidden="1">
      <c r="A53" s="19" t="s">
        <v>36</v>
      </c>
      <c r="B53" s="18" t="s">
        <v>78</v>
      </c>
      <c r="C53" s="19" t="s">
        <v>36</v>
      </c>
      <c r="D53" s="20">
        <v>0</v>
      </c>
      <c r="E53" s="20">
        <v>0</v>
      </c>
      <c r="F53" s="20">
        <v>0</v>
      </c>
      <c r="G53" s="47" t="e">
        <f t="shared" si="2"/>
        <v>#DIV/0!</v>
      </c>
      <c r="H53" s="21">
        <v>0</v>
      </c>
      <c r="I53" s="22"/>
    </row>
    <row r="54" spans="1:9" ht="21.75" customHeight="1">
      <c r="A54" s="28" t="s">
        <v>54</v>
      </c>
      <c r="B54" s="29" t="s">
        <v>243</v>
      </c>
      <c r="C54" s="28"/>
      <c r="D54" s="20">
        <f>D55+D56+D57+D58+D59+D60</f>
        <v>23108.5</v>
      </c>
      <c r="E54" s="20">
        <f>E55+E56+E57+E58+E59+E60</f>
        <v>18353.3</v>
      </c>
      <c r="F54" s="20">
        <f>F55+F56+F57+F58+F59+F60</f>
        <v>20982.1</v>
      </c>
      <c r="G54" s="47">
        <f t="shared" si="2"/>
        <v>0.9079819114178764</v>
      </c>
      <c r="H54" s="21">
        <f t="shared" si="3"/>
        <v>1.143233097045218</v>
      </c>
      <c r="I54" s="22"/>
    </row>
    <row r="55" spans="1:9" ht="30.75" customHeight="1">
      <c r="A55" s="28"/>
      <c r="B55" s="48" t="s">
        <v>90</v>
      </c>
      <c r="C55" s="28" t="s">
        <v>170</v>
      </c>
      <c r="D55" s="20">
        <v>13905.5</v>
      </c>
      <c r="E55" s="20">
        <v>9834.5</v>
      </c>
      <c r="F55" s="20">
        <v>12491.4</v>
      </c>
      <c r="G55" s="47">
        <f t="shared" si="2"/>
        <v>0.8983064255150839</v>
      </c>
      <c r="H55" s="21">
        <f t="shared" si="3"/>
        <v>1.2701611673191315</v>
      </c>
      <c r="I55" s="22"/>
    </row>
    <row r="56" spans="1:9" ht="16.5">
      <c r="A56" s="28"/>
      <c r="B56" s="48" t="s">
        <v>88</v>
      </c>
      <c r="C56" s="28" t="s">
        <v>200</v>
      </c>
      <c r="D56" s="20">
        <v>145</v>
      </c>
      <c r="E56" s="20">
        <v>145</v>
      </c>
      <c r="F56" s="20">
        <v>145</v>
      </c>
      <c r="G56" s="47">
        <f t="shared" si="2"/>
        <v>1</v>
      </c>
      <c r="H56" s="21">
        <f t="shared" si="3"/>
        <v>1</v>
      </c>
      <c r="I56" s="22"/>
    </row>
    <row r="57" spans="1:9" ht="32.25" customHeight="1">
      <c r="A57" s="28"/>
      <c r="B57" s="48" t="s">
        <v>87</v>
      </c>
      <c r="C57" s="28" t="s">
        <v>105</v>
      </c>
      <c r="D57" s="20">
        <v>223</v>
      </c>
      <c r="E57" s="20">
        <v>158.8</v>
      </c>
      <c r="F57" s="20">
        <v>169.1</v>
      </c>
      <c r="G57" s="47">
        <f t="shared" si="2"/>
        <v>0.7582959641255606</v>
      </c>
      <c r="H57" s="21">
        <f t="shared" si="3"/>
        <v>1.0648614609571787</v>
      </c>
      <c r="I57" s="22"/>
    </row>
    <row r="58" spans="1:9" ht="16.5">
      <c r="A58" s="28"/>
      <c r="B58" s="48" t="s">
        <v>245</v>
      </c>
      <c r="C58" s="28" t="s">
        <v>89</v>
      </c>
      <c r="D58" s="20">
        <v>4737.1</v>
      </c>
      <c r="E58" s="20">
        <v>3835.3</v>
      </c>
      <c r="F58" s="20">
        <v>4385</v>
      </c>
      <c r="G58" s="47">
        <f t="shared" si="2"/>
        <v>0.9256718245339975</v>
      </c>
      <c r="H58" s="21">
        <f t="shared" si="3"/>
        <v>1.1433264672906942</v>
      </c>
      <c r="I58" s="22"/>
    </row>
    <row r="59" spans="1:9" ht="18" customHeight="1">
      <c r="A59" s="28"/>
      <c r="B59" s="48" t="s">
        <v>244</v>
      </c>
      <c r="C59" s="28" t="s">
        <v>169</v>
      </c>
      <c r="D59" s="20">
        <v>3647.9</v>
      </c>
      <c r="E59" s="20">
        <v>4033.9</v>
      </c>
      <c r="F59" s="20">
        <v>3406.3</v>
      </c>
      <c r="G59" s="47">
        <f t="shared" si="2"/>
        <v>0.9337701143123441</v>
      </c>
      <c r="H59" s="21">
        <f t="shared" si="3"/>
        <v>0.844418552765314</v>
      </c>
      <c r="I59" s="22"/>
    </row>
    <row r="60" spans="1:9" ht="17.25" customHeight="1">
      <c r="A60" s="28"/>
      <c r="B60" s="48" t="s">
        <v>104</v>
      </c>
      <c r="C60" s="28" t="s">
        <v>130</v>
      </c>
      <c r="D60" s="20">
        <v>450</v>
      </c>
      <c r="E60" s="20">
        <v>345.8</v>
      </c>
      <c r="F60" s="20">
        <v>385.3</v>
      </c>
      <c r="G60" s="47">
        <f t="shared" si="2"/>
        <v>0.8562222222222222</v>
      </c>
      <c r="H60" s="21">
        <f t="shared" si="3"/>
        <v>1.1142278773857721</v>
      </c>
      <c r="I60" s="22"/>
    </row>
    <row r="61" spans="1:9" ht="33" customHeight="1">
      <c r="A61" s="19" t="s">
        <v>37</v>
      </c>
      <c r="B61" s="18" t="s">
        <v>246</v>
      </c>
      <c r="C61" s="19"/>
      <c r="D61" s="20">
        <f>D62</f>
        <v>150</v>
      </c>
      <c r="E61" s="20">
        <f>E62</f>
        <v>0</v>
      </c>
      <c r="F61" s="20">
        <f>F62</f>
        <v>149.1</v>
      </c>
      <c r="G61" s="47">
        <f t="shared" si="2"/>
        <v>0.994</v>
      </c>
      <c r="H61" s="21">
        <v>0</v>
      </c>
      <c r="I61" s="22"/>
    </row>
    <row r="62" spans="1:9" ht="34.5" customHeight="1" hidden="1">
      <c r="A62" s="19" t="s">
        <v>73</v>
      </c>
      <c r="B62" s="18" t="s">
        <v>79</v>
      </c>
      <c r="C62" s="19"/>
      <c r="D62" s="20">
        <f>D63+D67</f>
        <v>150</v>
      </c>
      <c r="E62" s="20">
        <f>E63+E67</f>
        <v>0</v>
      </c>
      <c r="F62" s="20">
        <f>F63+F67</f>
        <v>149.1</v>
      </c>
      <c r="G62" s="47">
        <f t="shared" si="2"/>
        <v>0.994</v>
      </c>
      <c r="H62" s="21">
        <v>0</v>
      </c>
      <c r="I62" s="22"/>
    </row>
    <row r="63" spans="1:9" ht="84" customHeight="1" hidden="1">
      <c r="A63" s="19"/>
      <c r="B63" s="18" t="s">
        <v>129</v>
      </c>
      <c r="C63" s="19" t="s">
        <v>106</v>
      </c>
      <c r="D63" s="20">
        <f>D64+D65+D66</f>
        <v>0</v>
      </c>
      <c r="E63" s="20">
        <f>E64+E65+E66</f>
        <v>0</v>
      </c>
      <c r="F63" s="20">
        <f>F64+F65+F66</f>
        <v>0</v>
      </c>
      <c r="G63" s="47" t="e">
        <f t="shared" si="2"/>
        <v>#DIV/0!</v>
      </c>
      <c r="H63" s="21" t="e">
        <f t="shared" si="3"/>
        <v>#DIV/0!</v>
      </c>
      <c r="I63" s="22"/>
    </row>
    <row r="64" spans="1:9" ht="119.25" customHeight="1" hidden="1">
      <c r="A64" s="19"/>
      <c r="B64" s="18" t="s">
        <v>118</v>
      </c>
      <c r="C64" s="19" t="s">
        <v>117</v>
      </c>
      <c r="D64" s="20">
        <v>0</v>
      </c>
      <c r="E64" s="20">
        <v>0</v>
      </c>
      <c r="F64" s="20">
        <v>0</v>
      </c>
      <c r="G64" s="47" t="e">
        <f t="shared" si="2"/>
        <v>#DIV/0!</v>
      </c>
      <c r="H64" s="21" t="e">
        <f t="shared" si="3"/>
        <v>#DIV/0!</v>
      </c>
      <c r="I64" s="22"/>
    </row>
    <row r="65" spans="1:9" ht="38.25" customHeight="1" hidden="1">
      <c r="A65" s="19"/>
      <c r="B65" s="18" t="s">
        <v>120</v>
      </c>
      <c r="C65" s="19" t="s">
        <v>119</v>
      </c>
      <c r="D65" s="20">
        <v>0</v>
      </c>
      <c r="E65" s="20">
        <v>0</v>
      </c>
      <c r="F65" s="20">
        <v>0</v>
      </c>
      <c r="G65" s="47" t="e">
        <f t="shared" si="2"/>
        <v>#DIV/0!</v>
      </c>
      <c r="H65" s="21" t="e">
        <f t="shared" si="3"/>
        <v>#DIV/0!</v>
      </c>
      <c r="I65" s="22"/>
    </row>
    <row r="66" spans="1:9" ht="57" customHeight="1" hidden="1">
      <c r="A66" s="19"/>
      <c r="B66" s="18" t="s">
        <v>140</v>
      </c>
      <c r="C66" s="19" t="s">
        <v>139</v>
      </c>
      <c r="D66" s="20">
        <v>0</v>
      </c>
      <c r="E66" s="20">
        <v>0</v>
      </c>
      <c r="F66" s="20">
        <v>0</v>
      </c>
      <c r="G66" s="47" t="e">
        <f t="shared" si="2"/>
        <v>#DIV/0!</v>
      </c>
      <c r="H66" s="21" t="e">
        <f t="shared" si="3"/>
        <v>#DIV/0!</v>
      </c>
      <c r="I66" s="22"/>
    </row>
    <row r="67" spans="1:9" ht="21" customHeight="1">
      <c r="A67" s="19"/>
      <c r="B67" s="18" t="s">
        <v>231</v>
      </c>
      <c r="C67" s="19" t="s">
        <v>230</v>
      </c>
      <c r="D67" s="20">
        <v>150</v>
      </c>
      <c r="E67" s="20">
        <v>0</v>
      </c>
      <c r="F67" s="20">
        <v>149.1</v>
      </c>
      <c r="G67" s="47">
        <f t="shared" si="2"/>
        <v>0.994</v>
      </c>
      <c r="H67" s="21">
        <v>0</v>
      </c>
      <c r="I67" s="22"/>
    </row>
    <row r="68" spans="1:9" ht="19.5" customHeight="1">
      <c r="A68" s="19" t="s">
        <v>38</v>
      </c>
      <c r="B68" s="18" t="s">
        <v>13</v>
      </c>
      <c r="C68" s="19"/>
      <c r="D68" s="20">
        <f>D74+D76+D80+D102+D69</f>
        <v>56799</v>
      </c>
      <c r="E68" s="20">
        <f>E74+E76+E80+E102+E69</f>
        <v>44057.2</v>
      </c>
      <c r="F68" s="20">
        <f>F74+F76+F80+F102+F69</f>
        <v>55035.600000000006</v>
      </c>
      <c r="G68" s="47">
        <f t="shared" si="2"/>
        <v>0.9689536787619502</v>
      </c>
      <c r="H68" s="21">
        <f t="shared" si="3"/>
        <v>1.2491851502138132</v>
      </c>
      <c r="I68" s="22"/>
    </row>
    <row r="69" spans="1:9" ht="19.5" customHeight="1">
      <c r="A69" s="19" t="s">
        <v>201</v>
      </c>
      <c r="B69" s="18" t="s">
        <v>247</v>
      </c>
      <c r="C69" s="19"/>
      <c r="D69" s="20">
        <f>D70</f>
        <v>61</v>
      </c>
      <c r="E69" s="20">
        <f>E70</f>
        <v>61</v>
      </c>
      <c r="F69" s="20">
        <f>F70</f>
        <v>58.2</v>
      </c>
      <c r="G69" s="47">
        <f t="shared" si="2"/>
        <v>0.9540983606557377</v>
      </c>
      <c r="H69" s="21">
        <f t="shared" si="3"/>
        <v>0.9540983606557377</v>
      </c>
      <c r="I69" s="22"/>
    </row>
    <row r="70" spans="1:9" ht="69" customHeight="1" hidden="1">
      <c r="A70" s="19"/>
      <c r="B70" s="18" t="s">
        <v>208</v>
      </c>
      <c r="C70" s="19"/>
      <c r="D70" s="20">
        <f>D71+D72+D73</f>
        <v>61</v>
      </c>
      <c r="E70" s="20">
        <f>E71+E72+E73</f>
        <v>61</v>
      </c>
      <c r="F70" s="20">
        <f>F71+F72+F73</f>
        <v>58.2</v>
      </c>
      <c r="G70" s="47">
        <f t="shared" si="2"/>
        <v>0.9540983606557377</v>
      </c>
      <c r="H70" s="21">
        <f t="shared" si="3"/>
        <v>0.9540983606557377</v>
      </c>
      <c r="I70" s="22"/>
    </row>
    <row r="71" spans="1:9" s="5" customFormat="1" ht="19.5" customHeight="1">
      <c r="A71" s="49"/>
      <c r="B71" s="50" t="s">
        <v>203</v>
      </c>
      <c r="C71" s="49" t="s">
        <v>202</v>
      </c>
      <c r="D71" s="51">
        <v>15.3</v>
      </c>
      <c r="E71" s="51">
        <v>10</v>
      </c>
      <c r="F71" s="51">
        <v>12.5</v>
      </c>
      <c r="G71" s="68">
        <f t="shared" si="2"/>
        <v>0.8169934640522876</v>
      </c>
      <c r="H71" s="52">
        <f t="shared" si="3"/>
        <v>1.25</v>
      </c>
      <c r="I71" s="53"/>
    </row>
    <row r="72" spans="1:9" s="5" customFormat="1" ht="37.5" customHeight="1">
      <c r="A72" s="49"/>
      <c r="B72" s="50" t="s">
        <v>206</v>
      </c>
      <c r="C72" s="54" t="s">
        <v>204</v>
      </c>
      <c r="D72" s="51">
        <v>45.7</v>
      </c>
      <c r="E72" s="51">
        <v>35</v>
      </c>
      <c r="F72" s="51">
        <v>45.7</v>
      </c>
      <c r="G72" s="68">
        <f t="shared" si="2"/>
        <v>1</v>
      </c>
      <c r="H72" s="52">
        <f t="shared" si="3"/>
        <v>1.3057142857142858</v>
      </c>
      <c r="I72" s="53"/>
    </row>
    <row r="73" spans="1:9" ht="51.75" customHeight="1" hidden="1">
      <c r="A73" s="19"/>
      <c r="B73" s="18" t="s">
        <v>207</v>
      </c>
      <c r="C73" s="30" t="s">
        <v>205</v>
      </c>
      <c r="D73" s="20">
        <v>0</v>
      </c>
      <c r="E73" s="20">
        <v>16</v>
      </c>
      <c r="F73" s="20">
        <v>0</v>
      </c>
      <c r="G73" s="47" t="e">
        <f t="shared" si="2"/>
        <v>#DIV/0!</v>
      </c>
      <c r="H73" s="21">
        <f t="shared" si="3"/>
        <v>0</v>
      </c>
      <c r="I73" s="22"/>
    </row>
    <row r="74" spans="1:9" ht="21.75" customHeight="1">
      <c r="A74" s="19" t="s">
        <v>102</v>
      </c>
      <c r="B74" s="18" t="s">
        <v>248</v>
      </c>
      <c r="C74" s="19"/>
      <c r="D74" s="20">
        <f>D75</f>
        <v>48.7</v>
      </c>
      <c r="E74" s="20">
        <f>E75</f>
        <v>35</v>
      </c>
      <c r="F74" s="20">
        <f>F75</f>
        <v>0</v>
      </c>
      <c r="G74" s="47">
        <f t="shared" si="2"/>
        <v>0</v>
      </c>
      <c r="H74" s="21">
        <f t="shared" si="3"/>
        <v>0</v>
      </c>
      <c r="I74" s="22"/>
    </row>
    <row r="75" spans="1:9" s="5" customFormat="1" ht="39" customHeight="1">
      <c r="A75" s="49"/>
      <c r="B75" s="50" t="s">
        <v>108</v>
      </c>
      <c r="C75" s="49" t="s">
        <v>107</v>
      </c>
      <c r="D75" s="51">
        <v>48.7</v>
      </c>
      <c r="E75" s="51">
        <v>35</v>
      </c>
      <c r="F75" s="51">
        <v>0</v>
      </c>
      <c r="G75" s="68">
        <f t="shared" si="2"/>
        <v>0</v>
      </c>
      <c r="H75" s="52">
        <f t="shared" si="3"/>
        <v>0</v>
      </c>
      <c r="I75" s="53"/>
    </row>
    <row r="76" spans="1:9" ht="17.25" customHeight="1">
      <c r="A76" s="19" t="s">
        <v>121</v>
      </c>
      <c r="B76" s="18" t="s">
        <v>249</v>
      </c>
      <c r="C76" s="19"/>
      <c r="D76" s="20">
        <f>D77</f>
        <v>1375</v>
      </c>
      <c r="E76" s="20">
        <f>E77</f>
        <v>846</v>
      </c>
      <c r="F76" s="20">
        <f>F77</f>
        <v>877</v>
      </c>
      <c r="G76" s="47">
        <f t="shared" si="2"/>
        <v>0.6378181818181818</v>
      </c>
      <c r="H76" s="21">
        <f t="shared" si="3"/>
        <v>1.0366430260047281</v>
      </c>
      <c r="I76" s="22"/>
    </row>
    <row r="77" spans="1:9" ht="42.75" customHeight="1" hidden="1">
      <c r="A77" s="19"/>
      <c r="B77" s="31" t="s">
        <v>149</v>
      </c>
      <c r="C77" s="32" t="s">
        <v>150</v>
      </c>
      <c r="D77" s="20">
        <f>D78+D79</f>
        <v>1375</v>
      </c>
      <c r="E77" s="20">
        <f>E78+E79</f>
        <v>846</v>
      </c>
      <c r="F77" s="20">
        <f>F78+F79</f>
        <v>877</v>
      </c>
      <c r="G77" s="47">
        <f t="shared" si="2"/>
        <v>0.6378181818181818</v>
      </c>
      <c r="H77" s="21">
        <f t="shared" si="3"/>
        <v>1.0366430260047281</v>
      </c>
      <c r="I77" s="22"/>
    </row>
    <row r="78" spans="1:9" ht="91.5" customHeight="1" hidden="1">
      <c r="A78" s="19"/>
      <c r="B78" s="31" t="s">
        <v>171</v>
      </c>
      <c r="C78" s="32" t="s">
        <v>172</v>
      </c>
      <c r="D78" s="20">
        <v>0</v>
      </c>
      <c r="E78" s="20">
        <v>0</v>
      </c>
      <c r="F78" s="20">
        <v>0</v>
      </c>
      <c r="G78" s="47" t="e">
        <f t="shared" si="2"/>
        <v>#DIV/0!</v>
      </c>
      <c r="H78" s="21" t="e">
        <f t="shared" si="3"/>
        <v>#DIV/0!</v>
      </c>
      <c r="I78" s="22"/>
    </row>
    <row r="79" spans="1:9" s="5" customFormat="1" ht="48" customHeight="1">
      <c r="A79" s="49"/>
      <c r="B79" s="55" t="s">
        <v>223</v>
      </c>
      <c r="C79" s="56" t="s">
        <v>222</v>
      </c>
      <c r="D79" s="51">
        <v>1375</v>
      </c>
      <c r="E79" s="51">
        <v>846</v>
      </c>
      <c r="F79" s="51">
        <v>877</v>
      </c>
      <c r="G79" s="68">
        <f t="shared" si="2"/>
        <v>0.6378181818181818</v>
      </c>
      <c r="H79" s="52">
        <f t="shared" si="3"/>
        <v>1.0366430260047281</v>
      </c>
      <c r="I79" s="53"/>
    </row>
    <row r="80" spans="1:9" ht="20.25" customHeight="1">
      <c r="A80" s="19" t="s">
        <v>52</v>
      </c>
      <c r="B80" s="18" t="s">
        <v>250</v>
      </c>
      <c r="C80" s="19"/>
      <c r="D80" s="20">
        <f>D81+D84+D86+D99+D100+D96+D101</f>
        <v>52226.8</v>
      </c>
      <c r="E80" s="20">
        <f>E81+E84+E86+E99+E100+E96+E101</f>
        <v>39527.2</v>
      </c>
      <c r="F80" s="20">
        <f>F81+F84+F86+F99+F100+F96+F101</f>
        <v>51181.600000000006</v>
      </c>
      <c r="G80" s="47">
        <f t="shared" si="2"/>
        <v>0.9799872862208675</v>
      </c>
      <c r="H80" s="21">
        <f t="shared" si="3"/>
        <v>1.2948450687121782</v>
      </c>
      <c r="I80" s="22"/>
    </row>
    <row r="81" spans="1:9" ht="96" customHeight="1" hidden="1">
      <c r="A81" s="19"/>
      <c r="B81" s="18" t="s">
        <v>129</v>
      </c>
      <c r="C81" s="19" t="s">
        <v>106</v>
      </c>
      <c r="D81" s="20">
        <f>D82+D83</f>
        <v>700</v>
      </c>
      <c r="E81" s="20">
        <f>E82+E83</f>
        <v>682.5</v>
      </c>
      <c r="F81" s="20">
        <f>F82+F83</f>
        <v>699.6</v>
      </c>
      <c r="G81" s="47">
        <f t="shared" si="2"/>
        <v>0.9994285714285714</v>
      </c>
      <c r="H81" s="21">
        <f t="shared" si="3"/>
        <v>1.025054945054945</v>
      </c>
      <c r="I81" s="22"/>
    </row>
    <row r="82" spans="1:9" s="5" customFormat="1" ht="19.5" customHeight="1">
      <c r="A82" s="57"/>
      <c r="B82" s="50" t="s">
        <v>251</v>
      </c>
      <c r="C82" s="49" t="s">
        <v>173</v>
      </c>
      <c r="D82" s="51">
        <v>500</v>
      </c>
      <c r="E82" s="51">
        <v>482.5</v>
      </c>
      <c r="F82" s="51">
        <v>500</v>
      </c>
      <c r="G82" s="68">
        <f t="shared" si="2"/>
        <v>1</v>
      </c>
      <c r="H82" s="52">
        <f t="shared" si="3"/>
        <v>1.0362694300518134</v>
      </c>
      <c r="I82" s="53"/>
    </row>
    <row r="83" spans="1:9" s="7" customFormat="1" ht="30" customHeight="1">
      <c r="A83" s="57"/>
      <c r="B83" s="55" t="s">
        <v>252</v>
      </c>
      <c r="C83" s="49" t="s">
        <v>174</v>
      </c>
      <c r="D83" s="51">
        <v>200</v>
      </c>
      <c r="E83" s="51">
        <v>200</v>
      </c>
      <c r="F83" s="51">
        <v>199.6</v>
      </c>
      <c r="G83" s="68">
        <f t="shared" si="2"/>
        <v>0.998</v>
      </c>
      <c r="H83" s="52">
        <f t="shared" si="3"/>
        <v>0.998</v>
      </c>
      <c r="I83" s="58"/>
    </row>
    <row r="84" spans="1:9" s="6" customFormat="1" ht="2.25" customHeight="1" hidden="1">
      <c r="A84" s="33"/>
      <c r="B84" s="31" t="s">
        <v>179</v>
      </c>
      <c r="C84" s="19" t="s">
        <v>178</v>
      </c>
      <c r="D84" s="20">
        <f>D85</f>
        <v>14649</v>
      </c>
      <c r="E84" s="20">
        <f>E85</f>
        <v>11959.8</v>
      </c>
      <c r="F84" s="20">
        <f>F85</f>
        <v>14648.5</v>
      </c>
      <c r="G84" s="47">
        <f t="shared" si="2"/>
        <v>0.9999658679773363</v>
      </c>
      <c r="H84" s="21">
        <f t="shared" si="3"/>
        <v>1.2248114516965167</v>
      </c>
      <c r="I84" s="34"/>
    </row>
    <row r="85" spans="1:9" s="7" customFormat="1" ht="48.75" customHeight="1">
      <c r="A85" s="57"/>
      <c r="B85" s="55" t="s">
        <v>253</v>
      </c>
      <c r="C85" s="49" t="s">
        <v>175</v>
      </c>
      <c r="D85" s="51">
        <v>14649</v>
      </c>
      <c r="E85" s="51">
        <v>11959.8</v>
      </c>
      <c r="F85" s="51">
        <v>14648.5</v>
      </c>
      <c r="G85" s="68">
        <f t="shared" si="2"/>
        <v>0.9999658679773363</v>
      </c>
      <c r="H85" s="52">
        <f t="shared" si="3"/>
        <v>1.2248114516965167</v>
      </c>
      <c r="I85" s="58"/>
    </row>
    <row r="86" spans="1:9" s="6" customFormat="1" ht="87.75" customHeight="1" hidden="1">
      <c r="A86" s="33"/>
      <c r="B86" s="31" t="s">
        <v>152</v>
      </c>
      <c r="C86" s="19" t="s">
        <v>177</v>
      </c>
      <c r="D86" s="20">
        <f>D88+D89+D90+D91+D92+D93+D94+D95+D87</f>
        <v>20638.300000000003</v>
      </c>
      <c r="E86" s="20">
        <f>E88+E89+E90+E91+E92+E93+E94+E95+E87</f>
        <v>18703.2</v>
      </c>
      <c r="F86" s="20">
        <f>F88+F89+F90+F91+F92+F93+F94+F95+F87</f>
        <v>19785.7</v>
      </c>
      <c r="G86" s="47">
        <f t="shared" si="2"/>
        <v>0.9586884578671692</v>
      </c>
      <c r="H86" s="21">
        <f t="shared" si="3"/>
        <v>1.0578777963129304</v>
      </c>
      <c r="I86" s="34"/>
    </row>
    <row r="87" spans="1:9" s="7" customFormat="1" ht="36.75" customHeight="1">
      <c r="A87" s="57"/>
      <c r="B87" s="1" t="s">
        <v>255</v>
      </c>
      <c r="C87" s="49" t="s">
        <v>190</v>
      </c>
      <c r="D87" s="51">
        <v>74.5</v>
      </c>
      <c r="E87" s="51">
        <v>74.5</v>
      </c>
      <c r="F87" s="51">
        <v>0</v>
      </c>
      <c r="G87" s="68">
        <f t="shared" si="2"/>
        <v>0</v>
      </c>
      <c r="H87" s="52">
        <f t="shared" si="3"/>
        <v>0</v>
      </c>
      <c r="I87" s="58"/>
    </row>
    <row r="88" spans="1:9" s="7" customFormat="1" ht="35.25" customHeight="1">
      <c r="A88" s="57"/>
      <c r="B88" s="55" t="s">
        <v>254</v>
      </c>
      <c r="C88" s="49" t="s">
        <v>176</v>
      </c>
      <c r="D88" s="51">
        <v>4436</v>
      </c>
      <c r="E88" s="51">
        <v>3850</v>
      </c>
      <c r="F88" s="51">
        <v>4435.5</v>
      </c>
      <c r="G88" s="68">
        <f t="shared" si="2"/>
        <v>0.9998872858431019</v>
      </c>
      <c r="H88" s="52">
        <f t="shared" si="3"/>
        <v>1.152077922077922</v>
      </c>
      <c r="I88" s="58"/>
    </row>
    <row r="89" spans="1:9" s="7" customFormat="1" ht="18" customHeight="1">
      <c r="A89" s="57"/>
      <c r="B89" s="55" t="s">
        <v>256</v>
      </c>
      <c r="C89" s="56" t="s">
        <v>180</v>
      </c>
      <c r="D89" s="51">
        <v>2086.4</v>
      </c>
      <c r="E89" s="51">
        <v>1503.8</v>
      </c>
      <c r="F89" s="51">
        <v>2086.2</v>
      </c>
      <c r="G89" s="68">
        <f t="shared" si="2"/>
        <v>0.9999041411042944</v>
      </c>
      <c r="H89" s="52">
        <f t="shared" si="3"/>
        <v>1.387285543290331</v>
      </c>
      <c r="I89" s="58"/>
    </row>
    <row r="90" spans="1:9" s="7" customFormat="1" ht="18" customHeight="1">
      <c r="A90" s="57"/>
      <c r="B90" s="55" t="s">
        <v>257</v>
      </c>
      <c r="C90" s="56" t="s">
        <v>181</v>
      </c>
      <c r="D90" s="51">
        <v>2674</v>
      </c>
      <c r="E90" s="51">
        <v>1600</v>
      </c>
      <c r="F90" s="51">
        <v>2004.5</v>
      </c>
      <c r="G90" s="68">
        <f t="shared" si="2"/>
        <v>0.7496260284218399</v>
      </c>
      <c r="H90" s="52">
        <f t="shared" si="3"/>
        <v>1.2528125</v>
      </c>
      <c r="I90" s="58"/>
    </row>
    <row r="91" spans="1:9" s="7" customFormat="1" ht="52.5" customHeight="1">
      <c r="A91" s="57"/>
      <c r="B91" s="55" t="s">
        <v>133</v>
      </c>
      <c r="C91" s="56" t="s">
        <v>132</v>
      </c>
      <c r="D91" s="51">
        <v>10571.5</v>
      </c>
      <c r="E91" s="51">
        <v>10571.5</v>
      </c>
      <c r="F91" s="51">
        <v>10466</v>
      </c>
      <c r="G91" s="68">
        <f t="shared" si="2"/>
        <v>0.990020337700421</v>
      </c>
      <c r="H91" s="52">
        <f t="shared" si="3"/>
        <v>0.990020337700421</v>
      </c>
      <c r="I91" s="58"/>
    </row>
    <row r="92" spans="1:9" s="7" customFormat="1" ht="71.25" customHeight="1">
      <c r="A92" s="57"/>
      <c r="B92" s="55" t="s">
        <v>135</v>
      </c>
      <c r="C92" s="56" t="s">
        <v>134</v>
      </c>
      <c r="D92" s="51">
        <v>105.7</v>
      </c>
      <c r="E92" s="51">
        <v>87.2</v>
      </c>
      <c r="F92" s="51">
        <v>104.6</v>
      </c>
      <c r="G92" s="68">
        <f t="shared" si="2"/>
        <v>0.9895931882686849</v>
      </c>
      <c r="H92" s="52">
        <f t="shared" si="3"/>
        <v>1.1995412844036697</v>
      </c>
      <c r="I92" s="58"/>
    </row>
    <row r="93" spans="1:9" s="7" customFormat="1" ht="19.5" customHeight="1">
      <c r="A93" s="57"/>
      <c r="B93" s="59" t="s">
        <v>258</v>
      </c>
      <c r="C93" s="60" t="s">
        <v>182</v>
      </c>
      <c r="D93" s="51">
        <v>593</v>
      </c>
      <c r="E93" s="51">
        <v>405</v>
      </c>
      <c r="F93" s="51">
        <v>592.9</v>
      </c>
      <c r="G93" s="68">
        <f t="shared" si="2"/>
        <v>0.999831365935919</v>
      </c>
      <c r="H93" s="52">
        <f t="shared" si="3"/>
        <v>1.4639506172839505</v>
      </c>
      <c r="I93" s="58"/>
    </row>
    <row r="94" spans="1:9" s="7" customFormat="1" ht="48" customHeight="1">
      <c r="A94" s="57"/>
      <c r="B94" s="59" t="s">
        <v>184</v>
      </c>
      <c r="C94" s="60" t="s">
        <v>183</v>
      </c>
      <c r="D94" s="51">
        <v>48.9</v>
      </c>
      <c r="E94" s="51">
        <v>65.9</v>
      </c>
      <c r="F94" s="51">
        <v>48</v>
      </c>
      <c r="G94" s="68">
        <f t="shared" si="2"/>
        <v>0.9815950920245399</v>
      </c>
      <c r="H94" s="52">
        <f t="shared" si="3"/>
        <v>0.7283763277693475</v>
      </c>
      <c r="I94" s="58"/>
    </row>
    <row r="95" spans="1:9" s="7" customFormat="1" ht="21" customHeight="1">
      <c r="A95" s="57"/>
      <c r="B95" s="59" t="s">
        <v>186</v>
      </c>
      <c r="C95" s="60" t="s">
        <v>185</v>
      </c>
      <c r="D95" s="51">
        <v>48.3</v>
      </c>
      <c r="E95" s="51">
        <v>545.3</v>
      </c>
      <c r="F95" s="51">
        <v>48</v>
      </c>
      <c r="G95" s="68">
        <f t="shared" si="2"/>
        <v>0.9937888198757765</v>
      </c>
      <c r="H95" s="52">
        <f t="shared" si="3"/>
        <v>0.08802494039977994</v>
      </c>
      <c r="I95" s="58"/>
    </row>
    <row r="96" spans="1:9" s="6" customFormat="1" ht="97.5" customHeight="1" hidden="1">
      <c r="A96" s="33"/>
      <c r="B96" s="35" t="s">
        <v>225</v>
      </c>
      <c r="C96" s="36" t="s">
        <v>224</v>
      </c>
      <c r="D96" s="20">
        <f>D97+D98</f>
        <v>100</v>
      </c>
      <c r="E96" s="20">
        <f>E97+E98</f>
        <v>100</v>
      </c>
      <c r="F96" s="20">
        <f>F97+F98</f>
        <v>50</v>
      </c>
      <c r="G96" s="47">
        <f t="shared" si="2"/>
        <v>0.5</v>
      </c>
      <c r="H96" s="21">
        <f t="shared" si="3"/>
        <v>0.5</v>
      </c>
      <c r="I96" s="34"/>
    </row>
    <row r="97" spans="1:9" s="7" customFormat="1" ht="52.5" customHeight="1">
      <c r="A97" s="57"/>
      <c r="B97" s="59" t="s">
        <v>228</v>
      </c>
      <c r="C97" s="61" t="s">
        <v>226</v>
      </c>
      <c r="D97" s="51">
        <v>50</v>
      </c>
      <c r="E97" s="51">
        <v>50</v>
      </c>
      <c r="F97" s="51">
        <v>25</v>
      </c>
      <c r="G97" s="68">
        <f t="shared" si="2"/>
        <v>0.5</v>
      </c>
      <c r="H97" s="52">
        <f t="shared" si="3"/>
        <v>0.5</v>
      </c>
      <c r="I97" s="58"/>
    </row>
    <row r="98" spans="1:9" s="7" customFormat="1" ht="35.25" customHeight="1">
      <c r="A98" s="57"/>
      <c r="B98" s="59" t="s">
        <v>229</v>
      </c>
      <c r="C98" s="61" t="s">
        <v>227</v>
      </c>
      <c r="D98" s="51">
        <v>50</v>
      </c>
      <c r="E98" s="51">
        <v>50</v>
      </c>
      <c r="F98" s="51">
        <v>25</v>
      </c>
      <c r="G98" s="68">
        <f t="shared" si="2"/>
        <v>0.5</v>
      </c>
      <c r="H98" s="52">
        <f t="shared" si="3"/>
        <v>0.5</v>
      </c>
      <c r="I98" s="58"/>
    </row>
    <row r="99" spans="1:9" s="7" customFormat="1" ht="100.5" customHeight="1">
      <c r="A99" s="57"/>
      <c r="B99" s="59" t="s">
        <v>217</v>
      </c>
      <c r="C99" s="62" t="s">
        <v>215</v>
      </c>
      <c r="D99" s="51">
        <v>15837.9</v>
      </c>
      <c r="E99" s="51">
        <v>8081.7</v>
      </c>
      <c r="F99" s="51">
        <v>15837.9</v>
      </c>
      <c r="G99" s="68">
        <f t="shared" si="2"/>
        <v>1</v>
      </c>
      <c r="H99" s="52">
        <f t="shared" si="3"/>
        <v>1.959723820483314</v>
      </c>
      <c r="I99" s="58"/>
    </row>
    <row r="100" spans="1:9" s="7" customFormat="1" ht="116.25" customHeight="1">
      <c r="A100" s="57"/>
      <c r="B100" s="59" t="s">
        <v>218</v>
      </c>
      <c r="C100" s="62" t="s">
        <v>216</v>
      </c>
      <c r="D100" s="51">
        <v>159.9</v>
      </c>
      <c r="E100" s="51">
        <v>0</v>
      </c>
      <c r="F100" s="51">
        <v>159.9</v>
      </c>
      <c r="G100" s="68">
        <f t="shared" si="2"/>
        <v>1</v>
      </c>
      <c r="H100" s="52" t="e">
        <f t="shared" si="3"/>
        <v>#DIV/0!</v>
      </c>
      <c r="I100" s="58"/>
    </row>
    <row r="101" spans="1:9" s="7" customFormat="1" ht="16.5" customHeight="1">
      <c r="A101" s="57"/>
      <c r="B101" s="59" t="s">
        <v>234</v>
      </c>
      <c r="C101" s="62">
        <v>9910008510</v>
      </c>
      <c r="D101" s="51">
        <v>141.7</v>
      </c>
      <c r="E101" s="51"/>
      <c r="F101" s="51">
        <v>0</v>
      </c>
      <c r="G101" s="68">
        <f t="shared" si="2"/>
        <v>0</v>
      </c>
      <c r="H101" s="52"/>
      <c r="I101" s="58"/>
    </row>
    <row r="102" spans="1:9" s="6" customFormat="1" ht="23.25" customHeight="1">
      <c r="A102" s="33" t="s">
        <v>39</v>
      </c>
      <c r="B102" s="31" t="s">
        <v>86</v>
      </c>
      <c r="C102" s="32"/>
      <c r="D102" s="20">
        <f>D103+D104+D105+D106+D107</f>
        <v>3087.5</v>
      </c>
      <c r="E102" s="20">
        <f>E103+E104+E105+E106+E107</f>
        <v>3588</v>
      </c>
      <c r="F102" s="20">
        <f>F103+F104+F105+F106+F107</f>
        <v>2918.8</v>
      </c>
      <c r="G102" s="47">
        <f t="shared" si="2"/>
        <v>0.9453603238866397</v>
      </c>
      <c r="H102" s="21">
        <f t="shared" si="3"/>
        <v>0.8134894091415831</v>
      </c>
      <c r="I102" s="34"/>
    </row>
    <row r="103" spans="1:9" s="7" customFormat="1" ht="20.25" customHeight="1">
      <c r="A103" s="57"/>
      <c r="B103" s="63" t="s">
        <v>53</v>
      </c>
      <c r="C103" s="57" t="s">
        <v>109</v>
      </c>
      <c r="D103" s="51">
        <v>236</v>
      </c>
      <c r="E103" s="51">
        <v>288.8</v>
      </c>
      <c r="F103" s="51">
        <v>235.1</v>
      </c>
      <c r="G103" s="68">
        <f t="shared" si="2"/>
        <v>0.996186440677966</v>
      </c>
      <c r="H103" s="52">
        <f t="shared" si="3"/>
        <v>0.8140581717451523</v>
      </c>
      <c r="I103" s="58"/>
    </row>
    <row r="104" spans="1:9" s="7" customFormat="1" ht="32.25" customHeight="1" hidden="1">
      <c r="A104" s="57"/>
      <c r="B104" s="63" t="s">
        <v>124</v>
      </c>
      <c r="C104" s="57" t="s">
        <v>187</v>
      </c>
      <c r="D104" s="51">
        <v>0</v>
      </c>
      <c r="E104" s="51">
        <v>7.5</v>
      </c>
      <c r="F104" s="51">
        <v>0</v>
      </c>
      <c r="G104" s="68" t="e">
        <f t="shared" si="2"/>
        <v>#DIV/0!</v>
      </c>
      <c r="H104" s="52">
        <f t="shared" si="3"/>
        <v>0</v>
      </c>
      <c r="I104" s="58"/>
    </row>
    <row r="105" spans="1:9" s="7" customFormat="1" ht="32.25" customHeight="1">
      <c r="A105" s="57"/>
      <c r="B105" s="63" t="s">
        <v>195</v>
      </c>
      <c r="C105" s="64" t="s">
        <v>193</v>
      </c>
      <c r="D105" s="66">
        <v>585.5</v>
      </c>
      <c r="E105" s="51">
        <v>679.5</v>
      </c>
      <c r="F105" s="51">
        <v>570.5</v>
      </c>
      <c r="G105" s="68">
        <f t="shared" si="2"/>
        <v>0.9743808710503843</v>
      </c>
      <c r="H105" s="52">
        <f t="shared" si="3"/>
        <v>0.8395879323031641</v>
      </c>
      <c r="I105" s="58"/>
    </row>
    <row r="106" spans="1:9" s="7" customFormat="1" ht="77.25" customHeight="1">
      <c r="A106" s="57"/>
      <c r="B106" s="63" t="s">
        <v>196</v>
      </c>
      <c r="C106" s="64" t="s">
        <v>194</v>
      </c>
      <c r="D106" s="67">
        <v>187.5</v>
      </c>
      <c r="E106" s="51">
        <v>533.7</v>
      </c>
      <c r="F106" s="51">
        <v>181.8</v>
      </c>
      <c r="G106" s="68">
        <f t="shared" si="2"/>
        <v>0.9696</v>
      </c>
      <c r="H106" s="52">
        <f t="shared" si="3"/>
        <v>0.3406408094435076</v>
      </c>
      <c r="I106" s="58"/>
    </row>
    <row r="107" spans="1:9" s="7" customFormat="1" ht="55.5" customHeight="1">
      <c r="A107" s="57"/>
      <c r="B107" s="63" t="s">
        <v>219</v>
      </c>
      <c r="C107" s="64">
        <v>7215078800</v>
      </c>
      <c r="D107" s="67">
        <v>2078.5</v>
      </c>
      <c r="E107" s="51">
        <v>2078.5</v>
      </c>
      <c r="F107" s="51">
        <v>1931.4</v>
      </c>
      <c r="G107" s="68">
        <f t="shared" si="2"/>
        <v>0.9292278085157566</v>
      </c>
      <c r="H107" s="52">
        <f t="shared" si="3"/>
        <v>0.9292278085157566</v>
      </c>
      <c r="I107" s="58"/>
    </row>
    <row r="108" spans="1:9" ht="21.75" customHeight="1">
      <c r="A108" s="19" t="s">
        <v>40</v>
      </c>
      <c r="B108" s="18" t="s">
        <v>14</v>
      </c>
      <c r="C108" s="19"/>
      <c r="D108" s="20">
        <f>D109+D113</f>
        <v>8163.700000000001</v>
      </c>
      <c r="E108" s="20">
        <f>E109+E113</f>
        <v>6903.000000000001</v>
      </c>
      <c r="F108" s="20">
        <f>F109+F113</f>
        <v>5647.700000000001</v>
      </c>
      <c r="G108" s="47">
        <f t="shared" si="2"/>
        <v>0.6918064113085979</v>
      </c>
      <c r="H108" s="21">
        <f t="shared" si="3"/>
        <v>0.8181515283210199</v>
      </c>
      <c r="I108" s="22"/>
    </row>
    <row r="109" spans="1:9" ht="18.75" customHeight="1">
      <c r="A109" s="19" t="s">
        <v>41</v>
      </c>
      <c r="B109" s="18" t="s">
        <v>259</v>
      </c>
      <c r="C109" s="19"/>
      <c r="D109" s="20">
        <f>D110+D111</f>
        <v>280</v>
      </c>
      <c r="E109" s="20">
        <f>E110+E111</f>
        <v>1145.8</v>
      </c>
      <c r="F109" s="20">
        <f>F110+F111</f>
        <v>265.1</v>
      </c>
      <c r="G109" s="47">
        <f t="shared" si="2"/>
        <v>0.9467857142857143</v>
      </c>
      <c r="H109" s="21">
        <f t="shared" si="3"/>
        <v>0.23136673066852856</v>
      </c>
      <c r="I109" s="22"/>
    </row>
    <row r="110" spans="1:9" s="5" customFormat="1" ht="15" customHeight="1">
      <c r="A110" s="49"/>
      <c r="B110" s="50" t="s">
        <v>80</v>
      </c>
      <c r="C110" s="49" t="s">
        <v>123</v>
      </c>
      <c r="D110" s="51">
        <v>280</v>
      </c>
      <c r="E110" s="51">
        <v>1145.8</v>
      </c>
      <c r="F110" s="51">
        <v>265.1</v>
      </c>
      <c r="G110" s="68">
        <f t="shared" si="2"/>
        <v>0.9467857142857143</v>
      </c>
      <c r="H110" s="52">
        <f t="shared" si="3"/>
        <v>0.23136673066852856</v>
      </c>
      <c r="I110" s="53"/>
    </row>
    <row r="111" spans="1:9" ht="66" customHeight="1" hidden="1">
      <c r="A111" s="19"/>
      <c r="B111" s="18" t="s">
        <v>122</v>
      </c>
      <c r="C111" s="19" t="s">
        <v>151</v>
      </c>
      <c r="D111" s="20">
        <f>D112</f>
        <v>0</v>
      </c>
      <c r="E111" s="20">
        <f>E112</f>
        <v>0</v>
      </c>
      <c r="F111" s="20">
        <f>F112</f>
        <v>0</v>
      </c>
      <c r="G111" s="47" t="e">
        <f t="shared" si="2"/>
        <v>#DIV/0!</v>
      </c>
      <c r="H111" s="21" t="e">
        <f t="shared" si="3"/>
        <v>#DIV/0!</v>
      </c>
      <c r="I111" s="22"/>
    </row>
    <row r="112" spans="1:9" ht="54" customHeight="1" hidden="1">
      <c r="A112" s="19"/>
      <c r="B112" s="18" t="s">
        <v>189</v>
      </c>
      <c r="C112" s="19" t="s">
        <v>188</v>
      </c>
      <c r="D112" s="20">
        <v>0</v>
      </c>
      <c r="E112" s="20">
        <v>0</v>
      </c>
      <c r="F112" s="20">
        <v>0</v>
      </c>
      <c r="G112" s="47" t="e">
        <f t="shared" si="2"/>
        <v>#DIV/0!</v>
      </c>
      <c r="H112" s="21" t="e">
        <f aca="true" t="shared" si="4" ref="H112:H151">F112/E112</f>
        <v>#DIV/0!</v>
      </c>
      <c r="I112" s="22"/>
    </row>
    <row r="113" spans="1:9" ht="16.5">
      <c r="A113" s="19" t="s">
        <v>42</v>
      </c>
      <c r="B113" s="18" t="s">
        <v>93</v>
      </c>
      <c r="C113" s="19"/>
      <c r="D113" s="20">
        <f>D114+D116+D117</f>
        <v>7883.700000000001</v>
      </c>
      <c r="E113" s="20">
        <f>E114+E116+E117</f>
        <v>5757.200000000001</v>
      </c>
      <c r="F113" s="20">
        <f>F114+F116+F117</f>
        <v>5382.6</v>
      </c>
      <c r="G113" s="47">
        <f t="shared" si="2"/>
        <v>0.6827504851782792</v>
      </c>
      <c r="H113" s="21">
        <f t="shared" si="4"/>
        <v>0.9349336483012575</v>
      </c>
      <c r="I113" s="22"/>
    </row>
    <row r="114" spans="1:9" ht="83.25" customHeight="1" hidden="1">
      <c r="A114" s="19"/>
      <c r="B114" s="18" t="s">
        <v>143</v>
      </c>
      <c r="C114" s="19"/>
      <c r="D114" s="20">
        <f>D115</f>
        <v>110.1</v>
      </c>
      <c r="E114" s="20">
        <f>E115</f>
        <v>62.6</v>
      </c>
      <c r="F114" s="20">
        <f>F115</f>
        <v>76.3</v>
      </c>
      <c r="G114" s="47">
        <f t="shared" si="2"/>
        <v>0.6930063578564941</v>
      </c>
      <c r="H114" s="21">
        <f t="shared" si="4"/>
        <v>1.218849840255591</v>
      </c>
      <c r="I114" s="22"/>
    </row>
    <row r="115" spans="1:9" s="5" customFormat="1" ht="32.25" customHeight="1">
      <c r="A115" s="49"/>
      <c r="B115" s="50" t="s">
        <v>137</v>
      </c>
      <c r="C115" s="65" t="s">
        <v>136</v>
      </c>
      <c r="D115" s="51">
        <v>110.1</v>
      </c>
      <c r="E115" s="51">
        <v>62.6</v>
      </c>
      <c r="F115" s="51">
        <v>76.3</v>
      </c>
      <c r="G115" s="68">
        <f t="shared" si="2"/>
        <v>0.6930063578564941</v>
      </c>
      <c r="H115" s="52">
        <f t="shared" si="4"/>
        <v>1.218849840255591</v>
      </c>
      <c r="I115" s="53"/>
    </row>
    <row r="116" spans="1:9" s="5" customFormat="1" ht="24" customHeight="1">
      <c r="A116" s="49"/>
      <c r="B116" s="50" t="s">
        <v>260</v>
      </c>
      <c r="C116" s="65" t="s">
        <v>191</v>
      </c>
      <c r="D116" s="51">
        <v>6273.6</v>
      </c>
      <c r="E116" s="51">
        <v>4194.6</v>
      </c>
      <c r="F116" s="51">
        <v>3806.3</v>
      </c>
      <c r="G116" s="68">
        <f t="shared" si="2"/>
        <v>0.6067170364702882</v>
      </c>
      <c r="H116" s="52">
        <f t="shared" si="4"/>
        <v>0.9074285986744862</v>
      </c>
      <c r="I116" s="53"/>
    </row>
    <row r="117" spans="1:9" s="5" customFormat="1" ht="66.75" customHeight="1">
      <c r="A117" s="49"/>
      <c r="B117" s="50" t="s">
        <v>233</v>
      </c>
      <c r="C117" s="65" t="s">
        <v>232</v>
      </c>
      <c r="D117" s="51">
        <v>1500</v>
      </c>
      <c r="E117" s="51">
        <v>1500</v>
      </c>
      <c r="F117" s="51">
        <v>1500</v>
      </c>
      <c r="G117" s="68">
        <f t="shared" si="2"/>
        <v>1</v>
      </c>
      <c r="H117" s="52">
        <f t="shared" si="4"/>
        <v>1</v>
      </c>
      <c r="I117" s="53"/>
    </row>
    <row r="118" spans="1:9" ht="17.25" customHeight="1">
      <c r="A118" s="19" t="s">
        <v>15</v>
      </c>
      <c r="B118" s="18" t="s">
        <v>16</v>
      </c>
      <c r="C118" s="19"/>
      <c r="D118" s="20">
        <f>D119+D120+D123+D124+D121+D122</f>
        <v>567790.5</v>
      </c>
      <c r="E118" s="20">
        <f>E119+E120+E123+E124+E121+E122</f>
        <v>430173.9</v>
      </c>
      <c r="F118" s="20">
        <f>F119+F120+F123+F124+F121+F122</f>
        <v>554436.1</v>
      </c>
      <c r="G118" s="47">
        <f t="shared" si="2"/>
        <v>0.9764800573450947</v>
      </c>
      <c r="H118" s="21">
        <f t="shared" si="4"/>
        <v>1.2888650380694875</v>
      </c>
      <c r="I118" s="22"/>
    </row>
    <row r="119" spans="1:9" ht="20.25" customHeight="1">
      <c r="A119" s="19" t="s">
        <v>17</v>
      </c>
      <c r="B119" s="18" t="s">
        <v>70</v>
      </c>
      <c r="C119" s="19" t="s">
        <v>17</v>
      </c>
      <c r="D119" s="20">
        <v>177251.9</v>
      </c>
      <c r="E119" s="20">
        <v>128827.7</v>
      </c>
      <c r="F119" s="20">
        <v>171071.7</v>
      </c>
      <c r="G119" s="47">
        <f t="shared" si="2"/>
        <v>0.9651332369356832</v>
      </c>
      <c r="H119" s="21">
        <f t="shared" si="4"/>
        <v>1.327910845260763</v>
      </c>
      <c r="I119" s="22"/>
    </row>
    <row r="120" spans="1:9" ht="20.25" customHeight="1">
      <c r="A120" s="19" t="s">
        <v>18</v>
      </c>
      <c r="B120" s="18" t="s">
        <v>71</v>
      </c>
      <c r="C120" s="19" t="s">
        <v>18</v>
      </c>
      <c r="D120" s="20">
        <v>325382.8</v>
      </c>
      <c r="E120" s="20">
        <v>251379.2</v>
      </c>
      <c r="F120" s="20">
        <v>322007.5</v>
      </c>
      <c r="G120" s="47">
        <f t="shared" si="2"/>
        <v>0.9896266797138632</v>
      </c>
      <c r="H120" s="21">
        <f t="shared" si="4"/>
        <v>1.2809631823158</v>
      </c>
      <c r="I120" s="22"/>
    </row>
    <row r="121" spans="1:9" ht="20.25" customHeight="1">
      <c r="A121" s="19" t="s">
        <v>125</v>
      </c>
      <c r="B121" s="18" t="s">
        <v>126</v>
      </c>
      <c r="C121" s="19" t="s">
        <v>125</v>
      </c>
      <c r="D121" s="20">
        <v>32277.5</v>
      </c>
      <c r="E121" s="20">
        <v>23707.4</v>
      </c>
      <c r="F121" s="20">
        <v>30463.1</v>
      </c>
      <c r="G121" s="47">
        <f t="shared" si="2"/>
        <v>0.9437874680504995</v>
      </c>
      <c r="H121" s="21">
        <f t="shared" si="4"/>
        <v>1.284961657541527</v>
      </c>
      <c r="I121" s="22"/>
    </row>
    <row r="122" spans="1:9" ht="36" customHeight="1">
      <c r="A122" s="19" t="s">
        <v>209</v>
      </c>
      <c r="B122" s="18" t="s">
        <v>210</v>
      </c>
      <c r="C122" s="19" t="s">
        <v>209</v>
      </c>
      <c r="D122" s="20">
        <v>287.5</v>
      </c>
      <c r="E122" s="20">
        <v>311.8</v>
      </c>
      <c r="F122" s="20">
        <v>274.5</v>
      </c>
      <c r="G122" s="47">
        <f t="shared" si="2"/>
        <v>0.9547826086956521</v>
      </c>
      <c r="H122" s="21">
        <f t="shared" si="4"/>
        <v>0.8803720333547145</v>
      </c>
      <c r="I122" s="22"/>
    </row>
    <row r="123" spans="1:9" ht="20.25" customHeight="1">
      <c r="A123" s="19" t="s">
        <v>19</v>
      </c>
      <c r="B123" s="18" t="s">
        <v>103</v>
      </c>
      <c r="C123" s="19" t="s">
        <v>19</v>
      </c>
      <c r="D123" s="20">
        <v>4622.9</v>
      </c>
      <c r="E123" s="20">
        <v>4802.3</v>
      </c>
      <c r="F123" s="20">
        <v>4553.2</v>
      </c>
      <c r="G123" s="47">
        <f t="shared" si="2"/>
        <v>0.9849228839040429</v>
      </c>
      <c r="H123" s="21">
        <f t="shared" si="4"/>
        <v>0.9481290215105261</v>
      </c>
      <c r="I123" s="22"/>
    </row>
    <row r="124" spans="1:9" ht="20.25" customHeight="1">
      <c r="A124" s="19" t="s">
        <v>20</v>
      </c>
      <c r="B124" s="18" t="s">
        <v>128</v>
      </c>
      <c r="C124" s="19" t="s">
        <v>20</v>
      </c>
      <c r="D124" s="20">
        <v>27967.9</v>
      </c>
      <c r="E124" s="20">
        <v>21145.5</v>
      </c>
      <c r="F124" s="20">
        <v>26066.1</v>
      </c>
      <c r="G124" s="47">
        <f t="shared" si="2"/>
        <v>0.9320006149907571</v>
      </c>
      <c r="H124" s="21">
        <f t="shared" si="4"/>
        <v>1.2327019933319145</v>
      </c>
      <c r="I124" s="22"/>
    </row>
    <row r="125" spans="1:9" ht="20.25" customHeight="1">
      <c r="A125" s="19" t="s">
        <v>21</v>
      </c>
      <c r="B125" s="18" t="s">
        <v>72</v>
      </c>
      <c r="C125" s="19"/>
      <c r="D125" s="20">
        <f>D126++D127</f>
        <v>114554.1</v>
      </c>
      <c r="E125" s="20">
        <f>E126++E127</f>
        <v>84765.59999999999</v>
      </c>
      <c r="F125" s="20">
        <f>F126++F127</f>
        <v>110175.3</v>
      </c>
      <c r="G125" s="47">
        <f t="shared" si="2"/>
        <v>0.9617752660096844</v>
      </c>
      <c r="H125" s="21">
        <f t="shared" si="4"/>
        <v>1.299764291174722</v>
      </c>
      <c r="I125" s="22"/>
    </row>
    <row r="126" spans="1:9" ht="20.25" customHeight="1">
      <c r="A126" s="19" t="s">
        <v>22</v>
      </c>
      <c r="B126" s="18" t="s">
        <v>23</v>
      </c>
      <c r="C126" s="19" t="s">
        <v>22</v>
      </c>
      <c r="D126" s="20">
        <v>88253.6</v>
      </c>
      <c r="E126" s="20">
        <v>66172.4</v>
      </c>
      <c r="F126" s="20">
        <v>84850.3</v>
      </c>
      <c r="G126" s="47">
        <f aca="true" t="shared" si="5" ref="G126:G151">F126/D126</f>
        <v>0.9614372671483089</v>
      </c>
      <c r="H126" s="21">
        <f t="shared" si="4"/>
        <v>1.2822611844212997</v>
      </c>
      <c r="I126" s="22"/>
    </row>
    <row r="127" spans="1:9" ht="20.25" customHeight="1">
      <c r="A127" s="19" t="s">
        <v>24</v>
      </c>
      <c r="B127" s="18" t="s">
        <v>144</v>
      </c>
      <c r="C127" s="19" t="s">
        <v>24</v>
      </c>
      <c r="D127" s="20">
        <v>26300.5</v>
      </c>
      <c r="E127" s="20">
        <v>18593.2</v>
      </c>
      <c r="F127" s="20">
        <v>25325</v>
      </c>
      <c r="G127" s="47">
        <f t="shared" si="5"/>
        <v>0.962909450390677</v>
      </c>
      <c r="H127" s="21">
        <f t="shared" si="4"/>
        <v>1.3620570961426757</v>
      </c>
      <c r="I127" s="22"/>
    </row>
    <row r="128" spans="1:9" ht="20.25" customHeight="1">
      <c r="A128" s="33" t="s">
        <v>25</v>
      </c>
      <c r="B128" s="37" t="s">
        <v>26</v>
      </c>
      <c r="C128" s="33"/>
      <c r="D128" s="20">
        <f>D129+D132+D135+D136+D139+D137+D138+D130+D133+D134+D131</f>
        <v>24926.8</v>
      </c>
      <c r="E128" s="20">
        <f>E129+E132+E135+E136+E139+E137+E138+E130+E133+E134+E131</f>
        <v>22073.100000000002</v>
      </c>
      <c r="F128" s="20">
        <f>F129+F132+F135+F136+F139+F137+F138+F130+F133+F134+F131</f>
        <v>23469.4</v>
      </c>
      <c r="G128" s="47">
        <f t="shared" si="5"/>
        <v>0.9415328080620057</v>
      </c>
      <c r="H128" s="21">
        <f t="shared" si="4"/>
        <v>1.0632579927604187</v>
      </c>
      <c r="I128" s="22"/>
    </row>
    <row r="129" spans="1:9" ht="22.5" customHeight="1">
      <c r="A129" s="33" t="s">
        <v>27</v>
      </c>
      <c r="B129" s="37" t="s">
        <v>91</v>
      </c>
      <c r="C129" s="33" t="s">
        <v>27</v>
      </c>
      <c r="D129" s="20">
        <v>1850.3</v>
      </c>
      <c r="E129" s="20">
        <v>1686</v>
      </c>
      <c r="F129" s="20">
        <v>1707.3</v>
      </c>
      <c r="G129" s="47">
        <f t="shared" si="5"/>
        <v>0.9227152353672378</v>
      </c>
      <c r="H129" s="21">
        <f t="shared" si="4"/>
        <v>1.0126334519572953</v>
      </c>
      <c r="I129" s="22"/>
    </row>
    <row r="130" spans="1:9" ht="18" customHeight="1">
      <c r="A130" s="33" t="s">
        <v>28</v>
      </c>
      <c r="B130" s="37" t="s">
        <v>127</v>
      </c>
      <c r="C130" s="33" t="s">
        <v>28</v>
      </c>
      <c r="D130" s="20">
        <v>15092</v>
      </c>
      <c r="E130" s="20">
        <v>13752.7</v>
      </c>
      <c r="F130" s="20">
        <v>14000.3</v>
      </c>
      <c r="G130" s="47">
        <f t="shared" si="5"/>
        <v>0.9276636628677445</v>
      </c>
      <c r="H130" s="21">
        <f t="shared" si="4"/>
        <v>1.0180037374479192</v>
      </c>
      <c r="I130" s="22"/>
    </row>
    <row r="131" spans="1:9" ht="25.5" customHeight="1" hidden="1">
      <c r="A131" s="33" t="s">
        <v>29</v>
      </c>
      <c r="B131" s="37" t="s">
        <v>211</v>
      </c>
      <c r="C131" s="33" t="s">
        <v>29</v>
      </c>
      <c r="D131" s="20">
        <f>23.3-23.3</f>
        <v>0</v>
      </c>
      <c r="E131" s="20">
        <v>22.3</v>
      </c>
      <c r="F131" s="20">
        <f>22.1-22.1</f>
        <v>0</v>
      </c>
      <c r="G131" s="47" t="e">
        <f t="shared" si="5"/>
        <v>#DIV/0!</v>
      </c>
      <c r="H131" s="21">
        <f t="shared" si="4"/>
        <v>0</v>
      </c>
      <c r="I131" s="22"/>
    </row>
    <row r="132" spans="1:9" ht="18" customHeight="1">
      <c r="A132" s="33" t="s">
        <v>29</v>
      </c>
      <c r="B132" s="46" t="s">
        <v>261</v>
      </c>
      <c r="C132" s="33" t="s">
        <v>153</v>
      </c>
      <c r="D132" s="20">
        <f>15+425.7+418.9</f>
        <v>859.5999999999999</v>
      </c>
      <c r="E132" s="20">
        <v>15</v>
      </c>
      <c r="F132" s="20">
        <f>12+341.2+335.8</f>
        <v>689</v>
      </c>
      <c r="G132" s="47">
        <f t="shared" si="5"/>
        <v>0.8015355979525361</v>
      </c>
      <c r="H132" s="21">
        <f t="shared" si="4"/>
        <v>45.93333333333333</v>
      </c>
      <c r="I132" s="22"/>
    </row>
    <row r="133" spans="1:9" ht="51" customHeight="1" hidden="1">
      <c r="A133" s="33" t="s">
        <v>29</v>
      </c>
      <c r="B133" s="37" t="s">
        <v>154</v>
      </c>
      <c r="C133" s="33" t="s">
        <v>155</v>
      </c>
      <c r="D133" s="20">
        <f>425.7-425.7</f>
        <v>0</v>
      </c>
      <c r="E133" s="20">
        <v>425.7</v>
      </c>
      <c r="F133" s="20">
        <f>341.2-341.2</f>
        <v>0</v>
      </c>
      <c r="G133" s="47" t="e">
        <f t="shared" si="5"/>
        <v>#DIV/0!</v>
      </c>
      <c r="H133" s="21">
        <f t="shared" si="4"/>
        <v>0</v>
      </c>
      <c r="I133" s="22"/>
    </row>
    <row r="134" spans="1:9" ht="51" customHeight="1" hidden="1">
      <c r="A134" s="33" t="s">
        <v>29</v>
      </c>
      <c r="B134" s="37" t="s">
        <v>157</v>
      </c>
      <c r="C134" s="33" t="s">
        <v>156</v>
      </c>
      <c r="D134" s="20">
        <f>418.9-418.9</f>
        <v>0</v>
      </c>
      <c r="E134" s="20">
        <v>418.9</v>
      </c>
      <c r="F134" s="20">
        <f>335.8-335.8</f>
        <v>0</v>
      </c>
      <c r="G134" s="47" t="e">
        <f t="shared" si="5"/>
        <v>#DIV/0!</v>
      </c>
      <c r="H134" s="21">
        <f t="shared" si="4"/>
        <v>0</v>
      </c>
      <c r="I134" s="22"/>
    </row>
    <row r="135" spans="1:9" ht="22.5" customHeight="1" hidden="1">
      <c r="A135" s="19" t="s">
        <v>28</v>
      </c>
      <c r="B135" s="18" t="s">
        <v>95</v>
      </c>
      <c r="C135" s="19" t="s">
        <v>96</v>
      </c>
      <c r="D135" s="20">
        <v>0</v>
      </c>
      <c r="E135" s="20">
        <v>0</v>
      </c>
      <c r="F135" s="20">
        <v>0</v>
      </c>
      <c r="G135" s="47" t="e">
        <f t="shared" si="5"/>
        <v>#DIV/0!</v>
      </c>
      <c r="H135" s="21" t="e">
        <f t="shared" si="4"/>
        <v>#DIV/0!</v>
      </c>
      <c r="I135" s="22"/>
    </row>
    <row r="136" spans="1:9" ht="35.25" customHeight="1" hidden="1">
      <c r="A136" s="19" t="s">
        <v>28</v>
      </c>
      <c r="B136" s="18" t="s">
        <v>81</v>
      </c>
      <c r="C136" s="19" t="s">
        <v>82</v>
      </c>
      <c r="D136" s="20">
        <v>0</v>
      </c>
      <c r="E136" s="20">
        <v>0</v>
      </c>
      <c r="F136" s="20">
        <v>0</v>
      </c>
      <c r="G136" s="47" t="e">
        <f t="shared" si="5"/>
        <v>#DIV/0!</v>
      </c>
      <c r="H136" s="21" t="e">
        <f t="shared" si="4"/>
        <v>#DIV/0!</v>
      </c>
      <c r="I136" s="22"/>
    </row>
    <row r="137" spans="1:9" ht="30.75" customHeight="1" hidden="1">
      <c r="A137" s="19" t="s">
        <v>28</v>
      </c>
      <c r="B137" s="18" t="s">
        <v>97</v>
      </c>
      <c r="C137" s="19" t="s">
        <v>98</v>
      </c>
      <c r="D137" s="20">
        <v>0</v>
      </c>
      <c r="E137" s="20">
        <v>0</v>
      </c>
      <c r="F137" s="20">
        <v>0</v>
      </c>
      <c r="G137" s="47" t="e">
        <f t="shared" si="5"/>
        <v>#DIV/0!</v>
      </c>
      <c r="H137" s="21" t="e">
        <f t="shared" si="4"/>
        <v>#DIV/0!</v>
      </c>
      <c r="I137" s="22"/>
    </row>
    <row r="138" spans="1:9" ht="44.25" customHeight="1" hidden="1">
      <c r="A138" s="19" t="s">
        <v>28</v>
      </c>
      <c r="B138" s="18" t="s">
        <v>100</v>
      </c>
      <c r="C138" s="19" t="s">
        <v>99</v>
      </c>
      <c r="D138" s="20">
        <v>0</v>
      </c>
      <c r="E138" s="20">
        <v>0</v>
      </c>
      <c r="F138" s="20">
        <v>0</v>
      </c>
      <c r="G138" s="47" t="e">
        <f t="shared" si="5"/>
        <v>#DIV/0!</v>
      </c>
      <c r="H138" s="21" t="e">
        <f t="shared" si="4"/>
        <v>#DIV/0!</v>
      </c>
      <c r="I138" s="22"/>
    </row>
    <row r="139" spans="1:9" ht="34.5" customHeight="1">
      <c r="A139" s="19" t="s">
        <v>29</v>
      </c>
      <c r="B139" s="46" t="s">
        <v>262</v>
      </c>
      <c r="C139" s="19" t="s">
        <v>110</v>
      </c>
      <c r="D139" s="20">
        <f>7101.6+23.3</f>
        <v>7124.900000000001</v>
      </c>
      <c r="E139" s="20">
        <v>5752.5</v>
      </c>
      <c r="F139" s="20">
        <f>7050.7+22.1</f>
        <v>7072.8</v>
      </c>
      <c r="G139" s="47">
        <f t="shared" si="5"/>
        <v>0.9926876166683041</v>
      </c>
      <c r="H139" s="21">
        <f t="shared" si="4"/>
        <v>1.2295176010430249</v>
      </c>
      <c r="I139" s="22"/>
    </row>
    <row r="140" spans="1:9" ht="17.25" customHeight="1">
      <c r="A140" s="19" t="s">
        <v>30</v>
      </c>
      <c r="B140" s="18" t="s">
        <v>55</v>
      </c>
      <c r="C140" s="19"/>
      <c r="D140" s="20">
        <f>D141</f>
        <v>923.4</v>
      </c>
      <c r="E140" s="20">
        <f>E141</f>
        <v>613.9</v>
      </c>
      <c r="F140" s="20">
        <f>F141</f>
        <v>917.8</v>
      </c>
      <c r="G140" s="47">
        <f t="shared" si="5"/>
        <v>0.99393545592376</v>
      </c>
      <c r="H140" s="21">
        <f t="shared" si="4"/>
        <v>1.4950317641309658</v>
      </c>
      <c r="I140" s="22"/>
    </row>
    <row r="141" spans="1:9" ht="19.5" customHeight="1">
      <c r="A141" s="19" t="s">
        <v>56</v>
      </c>
      <c r="B141" s="18" t="s">
        <v>57</v>
      </c>
      <c r="C141" s="19" t="s">
        <v>56</v>
      </c>
      <c r="D141" s="20">
        <v>923.4</v>
      </c>
      <c r="E141" s="20">
        <v>613.9</v>
      </c>
      <c r="F141" s="20">
        <v>917.8</v>
      </c>
      <c r="G141" s="47">
        <f t="shared" si="5"/>
        <v>0.99393545592376</v>
      </c>
      <c r="H141" s="21">
        <f t="shared" si="4"/>
        <v>1.4950317641309658</v>
      </c>
      <c r="I141" s="22"/>
    </row>
    <row r="142" spans="1:9" ht="17.25" customHeight="1">
      <c r="A142" s="19" t="s">
        <v>58</v>
      </c>
      <c r="B142" s="18" t="s">
        <v>59</v>
      </c>
      <c r="C142" s="19"/>
      <c r="D142" s="20">
        <f>D143</f>
        <v>966.1</v>
      </c>
      <c r="E142" s="20">
        <f>E143</f>
        <v>798.1</v>
      </c>
      <c r="F142" s="20">
        <f>F143</f>
        <v>943.2</v>
      </c>
      <c r="G142" s="47">
        <f t="shared" si="5"/>
        <v>0.9762964496428941</v>
      </c>
      <c r="H142" s="21">
        <f t="shared" si="4"/>
        <v>1.1818067911289312</v>
      </c>
      <c r="I142" s="22"/>
    </row>
    <row r="143" spans="1:9" ht="17.25" customHeight="1">
      <c r="A143" s="19" t="s">
        <v>60</v>
      </c>
      <c r="B143" s="18" t="s">
        <v>61</v>
      </c>
      <c r="C143" s="19" t="s">
        <v>60</v>
      </c>
      <c r="D143" s="20">
        <v>966.1</v>
      </c>
      <c r="E143" s="20">
        <v>798.1</v>
      </c>
      <c r="F143" s="20">
        <v>943.2</v>
      </c>
      <c r="G143" s="47">
        <f t="shared" si="5"/>
        <v>0.9762964496428941</v>
      </c>
      <c r="H143" s="21">
        <f t="shared" si="4"/>
        <v>1.1818067911289312</v>
      </c>
      <c r="I143" s="22"/>
    </row>
    <row r="144" spans="1:9" ht="36" customHeight="1">
      <c r="A144" s="19" t="s">
        <v>62</v>
      </c>
      <c r="B144" s="18" t="s">
        <v>63</v>
      </c>
      <c r="C144" s="19"/>
      <c r="D144" s="20">
        <f>D145</f>
        <v>5.2</v>
      </c>
      <c r="E144" s="20">
        <f>E145</f>
        <v>5.2</v>
      </c>
      <c r="F144" s="20">
        <f>F145</f>
        <v>5.2</v>
      </c>
      <c r="G144" s="47">
        <f t="shared" si="5"/>
        <v>1</v>
      </c>
      <c r="H144" s="21">
        <f t="shared" si="4"/>
        <v>1</v>
      </c>
      <c r="I144" s="22"/>
    </row>
    <row r="145" spans="1:9" ht="20.25" customHeight="1">
      <c r="A145" s="19" t="s">
        <v>64</v>
      </c>
      <c r="B145" s="18" t="s">
        <v>83</v>
      </c>
      <c r="C145" s="19" t="s">
        <v>64</v>
      </c>
      <c r="D145" s="20">
        <v>5.2</v>
      </c>
      <c r="E145" s="20">
        <v>5.2</v>
      </c>
      <c r="F145" s="20">
        <v>5.2</v>
      </c>
      <c r="G145" s="47">
        <f t="shared" si="5"/>
        <v>1</v>
      </c>
      <c r="H145" s="21">
        <f t="shared" si="4"/>
        <v>1</v>
      </c>
      <c r="I145" s="22"/>
    </row>
    <row r="146" spans="1:9" ht="18" customHeight="1">
      <c r="A146" s="19" t="s">
        <v>65</v>
      </c>
      <c r="B146" s="18" t="s">
        <v>68</v>
      </c>
      <c r="C146" s="19"/>
      <c r="D146" s="20">
        <f>D147+D149+D148</f>
        <v>2575.5</v>
      </c>
      <c r="E146" s="20">
        <f>E147+E149+E148</f>
        <v>1880</v>
      </c>
      <c r="F146" s="20">
        <f>F147+F149+F148</f>
        <v>2575.5</v>
      </c>
      <c r="G146" s="47">
        <f t="shared" si="5"/>
        <v>1</v>
      </c>
      <c r="H146" s="21">
        <f t="shared" si="4"/>
        <v>1.3699468085106383</v>
      </c>
      <c r="I146" s="22"/>
    </row>
    <row r="147" spans="1:9" ht="54" customHeight="1">
      <c r="A147" s="19" t="s">
        <v>66</v>
      </c>
      <c r="B147" s="18" t="s">
        <v>111</v>
      </c>
      <c r="C147" s="19" t="s">
        <v>112</v>
      </c>
      <c r="D147" s="20">
        <v>2575.5</v>
      </c>
      <c r="E147" s="20">
        <v>1880</v>
      </c>
      <c r="F147" s="20">
        <v>2575.5</v>
      </c>
      <c r="G147" s="47">
        <f t="shared" si="5"/>
        <v>1</v>
      </c>
      <c r="H147" s="21">
        <f t="shared" si="4"/>
        <v>1.3699468085106383</v>
      </c>
      <c r="I147" s="22"/>
    </row>
    <row r="148" spans="1:9" ht="36" customHeight="1" hidden="1">
      <c r="A148" s="19" t="s">
        <v>66</v>
      </c>
      <c r="B148" s="18" t="s">
        <v>113</v>
      </c>
      <c r="C148" s="19" t="s">
        <v>114</v>
      </c>
      <c r="D148" s="20">
        <v>0</v>
      </c>
      <c r="E148" s="20">
        <v>0</v>
      </c>
      <c r="F148" s="20">
        <v>0</v>
      </c>
      <c r="G148" s="47" t="e">
        <f t="shared" si="5"/>
        <v>#DIV/0!</v>
      </c>
      <c r="H148" s="21" t="e">
        <f t="shared" si="4"/>
        <v>#DIV/0!</v>
      </c>
      <c r="I148" s="22"/>
    </row>
    <row r="149" spans="1:9" ht="30.75" customHeight="1" hidden="1">
      <c r="A149" s="19" t="s">
        <v>67</v>
      </c>
      <c r="B149" s="18" t="s">
        <v>92</v>
      </c>
      <c r="C149" s="19" t="s">
        <v>115</v>
      </c>
      <c r="D149" s="20">
        <v>0</v>
      </c>
      <c r="E149" s="20">
        <v>0</v>
      </c>
      <c r="F149" s="20">
        <v>0</v>
      </c>
      <c r="G149" s="47" t="e">
        <f t="shared" si="5"/>
        <v>#DIV/0!</v>
      </c>
      <c r="H149" s="21" t="e">
        <f t="shared" si="4"/>
        <v>#DIV/0!</v>
      </c>
      <c r="I149" s="22"/>
    </row>
    <row r="150" spans="1:9" ht="20.25" customHeight="1">
      <c r="A150" s="33"/>
      <c r="B150" s="37" t="s">
        <v>31</v>
      </c>
      <c r="C150" s="33"/>
      <c r="D150" s="20">
        <f>D46+D61+D68+D108+D118+D125+D128+D140+D142+D144+D146</f>
        <v>839642.2999999999</v>
      </c>
      <c r="E150" s="20">
        <f>E46+E61+E68+E108+E118+E125+E128+E140+E142+E144+E146</f>
        <v>638027.3999999999</v>
      </c>
      <c r="F150" s="20">
        <f>F46+F61+F68+F108+F118+F125+F128+F140+F142+F144+F146</f>
        <v>811849.1</v>
      </c>
      <c r="G150" s="47">
        <f t="shared" si="5"/>
        <v>0.9668987615321429</v>
      </c>
      <c r="H150" s="21">
        <f t="shared" si="4"/>
        <v>1.2724361054086393</v>
      </c>
      <c r="I150" s="22"/>
    </row>
    <row r="151" spans="1:9" ht="19.5" customHeight="1">
      <c r="A151" s="12"/>
      <c r="B151" s="18" t="s">
        <v>43</v>
      </c>
      <c r="C151" s="19"/>
      <c r="D151" s="38">
        <f>D146</f>
        <v>2575.5</v>
      </c>
      <c r="E151" s="38">
        <f>E146</f>
        <v>1880</v>
      </c>
      <c r="F151" s="38">
        <f>F146</f>
        <v>2575.5</v>
      </c>
      <c r="G151" s="47">
        <f t="shared" si="5"/>
        <v>1</v>
      </c>
      <c r="H151" s="21">
        <f t="shared" si="4"/>
        <v>1.3699468085106383</v>
      </c>
      <c r="I151" s="22"/>
    </row>
    <row r="152" spans="4:7" ht="16.5" hidden="1">
      <c r="D152" s="40"/>
      <c r="E152" s="40"/>
      <c r="F152" s="40"/>
      <c r="G152" s="40"/>
    </row>
    <row r="153" spans="4:7" ht="16.5">
      <c r="D153" s="40"/>
      <c r="E153" s="40"/>
      <c r="F153" s="40"/>
      <c r="G153" s="40"/>
    </row>
    <row r="154" spans="2:7" ht="16.5">
      <c r="B154" s="2" t="s">
        <v>145</v>
      </c>
      <c r="D154" s="40"/>
      <c r="E154" s="40"/>
      <c r="F154" s="40">
        <v>19083.6</v>
      </c>
      <c r="G154" s="40"/>
    </row>
    <row r="155" spans="2:7" ht="16.5" hidden="1">
      <c r="B155" s="39" t="s">
        <v>146</v>
      </c>
      <c r="D155" s="40"/>
      <c r="E155" s="40"/>
      <c r="F155" s="40">
        <v>0</v>
      </c>
      <c r="G155" s="40"/>
    </row>
    <row r="156" spans="2:7" ht="16.5" hidden="1">
      <c r="B156" s="2" t="s">
        <v>44</v>
      </c>
      <c r="D156" s="40"/>
      <c r="E156" s="40"/>
      <c r="F156" s="40"/>
      <c r="G156" s="40"/>
    </row>
    <row r="157" spans="2:9" ht="16.5" hidden="1">
      <c r="B157" s="2" t="s">
        <v>45</v>
      </c>
      <c r="D157" s="40"/>
      <c r="E157" s="40"/>
      <c r="F157" s="40"/>
      <c r="G157" s="40"/>
      <c r="H157" s="42"/>
      <c r="I157" s="39"/>
    </row>
    <row r="158" spans="4:7" ht="16.5" hidden="1">
      <c r="D158" s="40"/>
      <c r="E158" s="40"/>
      <c r="F158" s="40"/>
      <c r="G158" s="40"/>
    </row>
    <row r="159" spans="2:7" ht="16.5" hidden="1">
      <c r="B159" s="2" t="s">
        <v>46</v>
      </c>
      <c r="D159" s="40"/>
      <c r="E159" s="40"/>
      <c r="F159" s="40"/>
      <c r="G159" s="40"/>
    </row>
    <row r="160" spans="2:9" ht="16.5" hidden="1">
      <c r="B160" s="2" t="s">
        <v>47</v>
      </c>
      <c r="D160" s="40"/>
      <c r="E160" s="40"/>
      <c r="F160" s="40">
        <v>0</v>
      </c>
      <c r="G160" s="40"/>
      <c r="H160" s="42"/>
      <c r="I160" s="39"/>
    </row>
    <row r="161" spans="4:7" ht="16.5" hidden="1">
      <c r="D161" s="40"/>
      <c r="E161" s="40"/>
      <c r="F161" s="40"/>
      <c r="G161" s="40"/>
    </row>
    <row r="162" spans="2:7" ht="16.5" hidden="1">
      <c r="B162" s="2" t="s">
        <v>48</v>
      </c>
      <c r="D162" s="40"/>
      <c r="E162" s="40"/>
      <c r="F162" s="40"/>
      <c r="G162" s="40"/>
    </row>
    <row r="163" spans="2:7" ht="16.5" hidden="1">
      <c r="B163" s="2" t="s">
        <v>49</v>
      </c>
      <c r="D163" s="40"/>
      <c r="E163" s="40"/>
      <c r="F163" s="40"/>
      <c r="G163" s="40"/>
    </row>
    <row r="164" spans="4:7" ht="16.5" hidden="1">
      <c r="D164" s="40"/>
      <c r="E164" s="40"/>
      <c r="F164" s="40"/>
      <c r="G164" s="40"/>
    </row>
    <row r="165" spans="2:7" ht="16.5">
      <c r="B165" s="39" t="s">
        <v>147</v>
      </c>
      <c r="D165" s="40"/>
      <c r="E165" s="40"/>
      <c r="F165" s="40">
        <v>9600</v>
      </c>
      <c r="G165" s="40"/>
    </row>
    <row r="166" spans="4:8" ht="16.5" hidden="1">
      <c r="D166" s="40"/>
      <c r="E166" s="40"/>
      <c r="F166" s="40"/>
      <c r="G166" s="40"/>
      <c r="H166" s="43"/>
    </row>
    <row r="167" spans="2:7" ht="16.5" hidden="1">
      <c r="B167" s="39"/>
      <c r="D167" s="40"/>
      <c r="E167" s="40"/>
      <c r="F167" s="40"/>
      <c r="G167" s="40"/>
    </row>
    <row r="168" spans="4:7" ht="16.5" hidden="1">
      <c r="D168" s="40"/>
      <c r="E168" s="40"/>
      <c r="F168" s="40"/>
      <c r="G168" s="40"/>
    </row>
    <row r="169" spans="2:9" ht="16.5">
      <c r="B169" s="2" t="s">
        <v>50</v>
      </c>
      <c r="D169" s="40"/>
      <c r="E169" s="40"/>
      <c r="F169" s="40">
        <f>F154+F40+F157+F160-F150-F163-F165+F155</f>
        <v>34060.00000000012</v>
      </c>
      <c r="G169" s="40"/>
      <c r="H169" s="40"/>
      <c r="I169" s="44"/>
    </row>
    <row r="170" spans="4:7" ht="16.5">
      <c r="D170" s="40"/>
      <c r="E170" s="40"/>
      <c r="F170" s="40"/>
      <c r="G170" s="40"/>
    </row>
    <row r="172" ht="16.5">
      <c r="B172" s="8" t="s">
        <v>264</v>
      </c>
    </row>
  </sheetData>
  <sheetProtection/>
  <mergeCells count="22">
    <mergeCell ref="L48:N49"/>
    <mergeCell ref="F43:F44"/>
    <mergeCell ref="J48:K48"/>
    <mergeCell ref="E43:E44"/>
    <mergeCell ref="H3:H4"/>
    <mergeCell ref="J49:K49"/>
    <mergeCell ref="A2:H2"/>
    <mergeCell ref="F3:F4"/>
    <mergeCell ref="A3:A4"/>
    <mergeCell ref="E3:E4"/>
    <mergeCell ref="H43:H44"/>
    <mergeCell ref="D3:D4"/>
    <mergeCell ref="C43:C44"/>
    <mergeCell ref="C3:C4"/>
    <mergeCell ref="A42:H42"/>
    <mergeCell ref="B43:B44"/>
    <mergeCell ref="A43:A44"/>
    <mergeCell ref="G43:G44"/>
    <mergeCell ref="G3:G4"/>
    <mergeCell ref="D43:D44"/>
    <mergeCell ref="D1:G1"/>
    <mergeCell ref="B3:B4"/>
  </mergeCells>
  <printOptions/>
  <pageMargins left="0.15748031496062992" right="0.2362204724409449" top="0.35433070866141736" bottom="0.3937007874015748" header="0" footer="0"/>
  <pageSetup fitToHeight="6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2020-03-13T06:34:52Z</cp:lastPrinted>
  <dcterms:created xsi:type="dcterms:W3CDTF">1996-10-08T23:32:33Z</dcterms:created>
  <dcterms:modified xsi:type="dcterms:W3CDTF">2020-03-13T07:51:51Z</dcterms:modified>
  <cp:category/>
  <cp:version/>
  <cp:contentType/>
  <cp:contentStatus/>
</cp:coreProperties>
</file>