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Print_Area" localSheetId="0">МР!$A$1:$H$221</definedName>
  </definedNames>
  <calcPr calcId="114210"/>
</workbook>
</file>

<file path=xl/calcChain.xml><?xml version="1.0" encoding="utf-8"?>
<calcChain xmlns="http://schemas.openxmlformats.org/spreadsheetml/2006/main">
  <c r="F32" i="1"/>
  <c r="F48"/>
  <c r="F46"/>
  <c r="F184"/>
  <c r="E184"/>
  <c r="D184"/>
  <c r="F181"/>
  <c r="E181"/>
  <c r="D181"/>
  <c r="D183"/>
  <c r="D182"/>
  <c r="F35"/>
  <c r="F34"/>
  <c r="E36"/>
  <c r="E35"/>
  <c r="E34"/>
  <c r="D36"/>
  <c r="D35"/>
  <c r="D3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31"/>
  <c r="H32"/>
  <c r="H33"/>
  <c r="H34"/>
  <c r="H35"/>
  <c r="H3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31"/>
  <c r="G32"/>
  <c r="G33"/>
  <c r="G34"/>
  <c r="G35"/>
  <c r="G36"/>
  <c r="H44"/>
  <c r="H45"/>
  <c r="H46"/>
  <c r="H47"/>
  <c r="H48"/>
  <c r="H49"/>
  <c r="H52"/>
  <c r="H53"/>
  <c r="H54"/>
  <c r="H55"/>
  <c r="H56"/>
  <c r="H57"/>
  <c r="H61"/>
  <c r="H62"/>
  <c r="H64"/>
  <c r="H65"/>
  <c r="H66"/>
  <c r="H67"/>
  <c r="H69"/>
  <c r="H70"/>
  <c r="H77"/>
  <c r="H78"/>
  <c r="H79"/>
  <c r="H81"/>
  <c r="H85"/>
  <c r="H86"/>
  <c r="H90"/>
  <c r="H91"/>
  <c r="H93"/>
  <c r="H94"/>
  <c r="H95"/>
  <c r="H96"/>
  <c r="H97"/>
  <c r="H99"/>
  <c r="H100"/>
  <c r="H101"/>
  <c r="H102"/>
  <c r="H103"/>
  <c r="H104"/>
  <c r="H105"/>
  <c r="H106"/>
  <c r="H107"/>
  <c r="H108"/>
  <c r="H109"/>
  <c r="H110"/>
  <c r="H111"/>
  <c r="H113"/>
  <c r="H114"/>
  <c r="H115"/>
  <c r="H116"/>
  <c r="H118"/>
  <c r="H120"/>
  <c r="H122"/>
  <c r="H123"/>
  <c r="H124"/>
  <c r="H125"/>
  <c r="H126"/>
  <c r="H127"/>
  <c r="H128"/>
  <c r="H129"/>
  <c r="H130"/>
  <c r="H133"/>
  <c r="H134"/>
  <c r="H135"/>
  <c r="H138"/>
  <c r="H139"/>
  <c r="H141"/>
  <c r="H142"/>
  <c r="H143"/>
  <c r="H144"/>
  <c r="H145"/>
  <c r="H146"/>
  <c r="H147"/>
  <c r="H148"/>
  <c r="H149"/>
  <c r="H150"/>
  <c r="H151"/>
  <c r="H152"/>
  <c r="H163"/>
  <c r="H164"/>
  <c r="H165"/>
  <c r="H167"/>
  <c r="H169"/>
  <c r="H170"/>
  <c r="H171"/>
  <c r="H172"/>
  <c r="H173"/>
  <c r="H174"/>
  <c r="H176"/>
  <c r="H177"/>
  <c r="H179"/>
  <c r="H180"/>
  <c r="H181"/>
  <c r="H184"/>
  <c r="H185"/>
  <c r="H186"/>
  <c r="H187"/>
  <c r="H188"/>
  <c r="H189"/>
  <c r="H191"/>
  <c r="H193"/>
  <c r="H197"/>
  <c r="H198"/>
  <c r="H199"/>
  <c r="G44"/>
  <c r="G45"/>
  <c r="G46"/>
  <c r="G47"/>
  <c r="G48"/>
  <c r="G49"/>
  <c r="G50"/>
  <c r="G52"/>
  <c r="G53"/>
  <c r="G54"/>
  <c r="G55"/>
  <c r="G56"/>
  <c r="G57"/>
  <c r="G61"/>
  <c r="G62"/>
  <c r="G64"/>
  <c r="G65"/>
  <c r="G66"/>
  <c r="G67"/>
  <c r="G69"/>
  <c r="G70"/>
  <c r="G71"/>
  <c r="G72"/>
  <c r="G73"/>
  <c r="G77"/>
  <c r="G78"/>
  <c r="G79"/>
  <c r="G81"/>
  <c r="G82"/>
  <c r="G85"/>
  <c r="G86"/>
  <c r="G89"/>
  <c r="G90"/>
  <c r="G91"/>
  <c r="G93"/>
  <c r="G94"/>
  <c r="G95"/>
  <c r="G96"/>
  <c r="G97"/>
  <c r="G99"/>
  <c r="G100"/>
  <c r="G101"/>
  <c r="G102"/>
  <c r="G103"/>
  <c r="G104"/>
  <c r="G105"/>
  <c r="G106"/>
  <c r="G107"/>
  <c r="G108"/>
  <c r="G109"/>
  <c r="G110"/>
  <c r="G111"/>
  <c r="G113"/>
  <c r="G114"/>
  <c r="G115"/>
  <c r="G116"/>
  <c r="G118"/>
  <c r="G120"/>
  <c r="G122"/>
  <c r="G123"/>
  <c r="G124"/>
  <c r="G125"/>
  <c r="G126"/>
  <c r="G127"/>
  <c r="G128"/>
  <c r="G129"/>
  <c r="G130"/>
  <c r="G133"/>
  <c r="G134"/>
  <c r="G135"/>
  <c r="G138"/>
  <c r="G139"/>
  <c r="G141"/>
  <c r="G142"/>
  <c r="G143"/>
  <c r="G144"/>
  <c r="G145"/>
  <c r="G146"/>
  <c r="G147"/>
  <c r="G148"/>
  <c r="G149"/>
  <c r="G150"/>
  <c r="G151"/>
  <c r="G152"/>
  <c r="G154"/>
  <c r="G155"/>
  <c r="G156"/>
  <c r="G157"/>
  <c r="G158"/>
  <c r="G159"/>
  <c r="G160"/>
  <c r="G161"/>
  <c r="G163"/>
  <c r="G164"/>
  <c r="G165"/>
  <c r="G167"/>
  <c r="G169"/>
  <c r="G170"/>
  <c r="G171"/>
  <c r="G172"/>
  <c r="G173"/>
  <c r="G174"/>
  <c r="G176"/>
  <c r="G177"/>
  <c r="G179"/>
  <c r="G180"/>
  <c r="G181"/>
  <c r="G182"/>
  <c r="G183"/>
  <c r="G184"/>
  <c r="G185"/>
  <c r="G186"/>
  <c r="G187"/>
  <c r="G188"/>
  <c r="G189"/>
  <c r="G191"/>
  <c r="G193"/>
  <c r="G195"/>
  <c r="G197"/>
  <c r="G198"/>
  <c r="G199"/>
  <c r="E117"/>
  <c r="F117"/>
  <c r="D117"/>
  <c r="D168"/>
  <c r="F166"/>
  <c r="E166"/>
  <c r="D166"/>
  <c r="F137"/>
  <c r="E137"/>
  <c r="D137"/>
  <c r="D178"/>
  <c r="F178"/>
  <c r="E178"/>
  <c r="F140"/>
  <c r="E140"/>
  <c r="D140"/>
  <c r="F153"/>
  <c r="E153"/>
  <c r="D153"/>
  <c r="F162"/>
  <c r="E162"/>
  <c r="D162"/>
  <c r="F121"/>
  <c r="E121"/>
  <c r="E119"/>
  <c r="D121"/>
  <c r="D119"/>
  <c r="F88"/>
  <c r="E88"/>
  <c r="D88"/>
  <c r="F80"/>
  <c r="E80"/>
  <c r="D80"/>
  <c r="D68"/>
  <c r="D63"/>
  <c r="F68"/>
  <c r="E68"/>
  <c r="E63"/>
  <c r="F60"/>
  <c r="E60"/>
  <c r="E59"/>
  <c r="D60"/>
  <c r="F30"/>
  <c r="E30"/>
  <c r="D30"/>
  <c r="F6"/>
  <c r="E6"/>
  <c r="D6"/>
  <c r="D38"/>
  <c r="E112"/>
  <c r="E98"/>
  <c r="E87"/>
  <c r="F112"/>
  <c r="F98"/>
  <c r="D112"/>
  <c r="D98"/>
  <c r="E92"/>
  <c r="F92"/>
  <c r="D92"/>
  <c r="D175"/>
  <c r="E84"/>
  <c r="F84"/>
  <c r="D84"/>
  <c r="E38"/>
  <c r="D51"/>
  <c r="D43"/>
  <c r="E51"/>
  <c r="F51"/>
  <c r="D76"/>
  <c r="E76"/>
  <c r="F76"/>
  <c r="E83"/>
  <c r="D132"/>
  <c r="E132"/>
  <c r="E168"/>
  <c r="F168"/>
  <c r="E175"/>
  <c r="F175"/>
  <c r="D190"/>
  <c r="E190"/>
  <c r="F190"/>
  <c r="D192"/>
  <c r="E192"/>
  <c r="F192"/>
  <c r="D194"/>
  <c r="E194"/>
  <c r="F194"/>
  <c r="G194"/>
  <c r="D196"/>
  <c r="D201"/>
  <c r="E196"/>
  <c r="F196"/>
  <c r="E201"/>
  <c r="D83"/>
  <c r="F43"/>
  <c r="F38"/>
  <c r="G38"/>
  <c r="F201"/>
  <c r="E43"/>
  <c r="F132"/>
  <c r="E37"/>
  <c r="F37"/>
  <c r="F87"/>
  <c r="H98"/>
  <c r="G98"/>
  <c r="H132"/>
  <c r="G132"/>
  <c r="H201"/>
  <c r="G201"/>
  <c r="G190"/>
  <c r="H190"/>
  <c r="F75"/>
  <c r="H76"/>
  <c r="G76"/>
  <c r="F83"/>
  <c r="H84"/>
  <c r="G84"/>
  <c r="H92"/>
  <c r="G92"/>
  <c r="G30"/>
  <c r="H30"/>
  <c r="G162"/>
  <c r="H162"/>
  <c r="F136"/>
  <c r="H140"/>
  <c r="G140"/>
  <c r="G178"/>
  <c r="H178"/>
  <c r="H137"/>
  <c r="G137"/>
  <c r="H117"/>
  <c r="G117"/>
  <c r="E58"/>
  <c r="G88"/>
  <c r="G196"/>
  <c r="H196"/>
  <c r="G192"/>
  <c r="H192"/>
  <c r="H175"/>
  <c r="G175"/>
  <c r="G168"/>
  <c r="H168"/>
  <c r="H51"/>
  <c r="G51"/>
  <c r="H112"/>
  <c r="G112"/>
  <c r="H37"/>
  <c r="F59"/>
  <c r="G60"/>
  <c r="H60"/>
  <c r="F63"/>
  <c r="G68"/>
  <c r="H121"/>
  <c r="G121"/>
  <c r="G166"/>
  <c r="H166"/>
  <c r="D87"/>
  <c r="G80"/>
  <c r="G153"/>
  <c r="E136"/>
  <c r="E131"/>
  <c r="D136"/>
  <c r="D131"/>
  <c r="H43"/>
  <c r="F119"/>
  <c r="F131"/>
  <c r="E75"/>
  <c r="D75"/>
  <c r="D59"/>
  <c r="G43"/>
  <c r="D37"/>
  <c r="G37"/>
  <c r="H6"/>
  <c r="G6"/>
  <c r="H38"/>
  <c r="H119"/>
  <c r="G119"/>
  <c r="H131"/>
  <c r="G131"/>
  <c r="H59"/>
  <c r="G59"/>
  <c r="H83"/>
  <c r="G83"/>
  <c r="H87"/>
  <c r="G87"/>
  <c r="F58"/>
  <c r="G63"/>
  <c r="H136"/>
  <c r="G136"/>
  <c r="H75"/>
  <c r="G75"/>
  <c r="F74"/>
  <c r="D58"/>
  <c r="E74"/>
  <c r="D74"/>
  <c r="F200"/>
  <c r="H74"/>
  <c r="G74"/>
  <c r="G58"/>
  <c r="H58"/>
  <c r="F220"/>
  <c r="D200"/>
  <c r="G200"/>
  <c r="E200"/>
  <c r="H200"/>
</calcChain>
</file>

<file path=xl/sharedStrings.xml><?xml version="1.0" encoding="utf-8"?>
<sst xmlns="http://schemas.openxmlformats.org/spreadsheetml/2006/main" count="403" uniqueCount="363">
  <si>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</si>
  <si>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</si>
  <si>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</si>
  <si>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</si>
  <si>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</si>
  <si>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</si>
  <si>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</si>
  <si>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</si>
  <si>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</si>
  <si>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</si>
  <si>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</si>
  <si>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</si>
  <si>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</si>
  <si>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</si>
  <si>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</si>
  <si>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</si>
  <si>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</si>
  <si>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</si>
  <si>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</si>
  <si>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</si>
  <si>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</si>
  <si>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</si>
  <si>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</si>
  <si>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</si>
  <si>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</si>
  <si>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</si>
  <si>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</si>
  <si>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</si>
  <si>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</si>
  <si>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</si>
  <si>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</si>
  <si>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</si>
  <si>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</si>
  <si>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</si>
  <si>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</si>
  <si>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</si>
  <si>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</si>
  <si>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</si>
  <si>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</si>
  <si>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</si>
  <si>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</si>
  <si>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</si>
  <si>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</si>
  <si>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</si>
  <si>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</si>
  <si>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</si>
  <si>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</si>
  <si>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</si>
  <si>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</si>
  <si>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</si>
  <si>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</si>
  <si>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</si>
  <si>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</si>
  <si>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</si>
  <si>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</si>
  <si>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</si>
  <si>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</si>
  <si>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</si>
  <si>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</si>
  <si>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</si>
  <si>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</si>
  <si>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</si>
  <si>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</si>
  <si>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</si>
  <si>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</si>
  <si>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</si>
  <si>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</si>
  <si>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</si>
  <si>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</si>
  <si>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</si>
  <si>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</si>
  <si>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</si>
  <si>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</si>
  <si>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</si>
  <si>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</si>
  <si>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</si>
  <si>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</si>
  <si>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</si>
  <si>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</si>
  <si>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</si>
  <si>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</si>
  <si>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</si>
  <si>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</si>
  <si>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</si>
  <si>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</si>
  <si>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</si>
  <si>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</si>
  <si>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</si>
  <si>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</si>
  <si>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</si>
  <si>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</si>
  <si>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</si>
  <si>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</si>
  <si>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</si>
  <si>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</si>
  <si>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</si>
  <si>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</si>
  <si>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</si>
  <si>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</si>
  <si>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</si>
  <si>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</si>
  <si>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</si>
  <si>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</si>
  <si>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</si>
  <si>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</si>
  <si>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</si>
  <si>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</si>
  <si>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</si>
  <si>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</si>
  <si>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</si>
  <si>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</si>
  <si>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</si>
  <si>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</si>
  <si>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</si>
  <si>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</si>
  <si>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</si>
  <si>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</si>
  <si>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</si>
  <si>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</si>
  <si>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</si>
  <si>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</si>
  <si>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</si>
  <si>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</si>
  <si>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</si>
  <si>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</si>
  <si>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</si>
  <si>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</si>
  <si>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</si>
  <si>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</si>
  <si>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</si>
  <si>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</si>
  <si>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</si>
  <si>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</si>
  <si>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</si>
  <si>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</si>
  <si>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</si>
  <si>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</si>
  <si>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</si>
  <si>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</si>
  <si>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</si>
  <si>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</si>
  <si>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</si>
  <si>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</si>
  <si>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</si>
  <si>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</si>
  <si>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</si>
  <si>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</si>
  <si>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</si>
  <si>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</si>
  <si>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</si>
  <si>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</si>
  <si>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</si>
  <si>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</si>
  <si>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</si>
  <si>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</si>
  <si>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</si>
  <si>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</si>
  <si>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</si>
  <si>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</si>
  <si>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</si>
  <si>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</si>
  <si>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</si>
  <si>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</si>
  <si>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</si>
  <si>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</si>
  <si>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</si>
  <si>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</si>
  <si>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</si>
  <si>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</si>
  <si>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</si>
  <si>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</si>
  <si>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</si>
  <si>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</si>
  <si>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</si>
  <si>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</si>
  <si>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</si>
  <si>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</si>
  <si>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</si>
  <si>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</si>
  <si>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</si>
  <si>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</si>
  <si>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</si>
  <si>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Приобретение и установка остановочных павильонов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</si>
  <si>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</si>
  <si>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</si>
  <si>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</si>
  <si>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</si>
  <si>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</si>
  <si>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</si>
  <si>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</si>
  <si>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</si>
  <si>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</si>
  <si>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</si>
  <si>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</si>
  <si>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</si>
  <si>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</si>
  <si>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</si>
  <si>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</si>
  <si>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</si>
  <si>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</si>
  <si>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</si>
  <si>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</si>
  <si>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</si>
  <si>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</si>
  <si>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</si>
  <si>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</si>
  <si>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</si>
  <si>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</si>
  <si>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</si>
  <si>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</si>
  <si>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</si>
  <si>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</si>
  <si>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</si>
  <si>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</si>
  <si>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</si>
  <si>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</si>
  <si>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</si>
  <si>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</si>
  <si>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</si>
  <si>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</si>
  <si>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</si>
  <si>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</si>
  <si>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</si>
  <si>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Развитие транспортной инфраструктуры на сельских территориях (хутор Березовый)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</si>
  <si>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</si>
  <si>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</si>
  <si>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</si>
  <si>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</si>
  <si>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</si>
  <si>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7240500Ф80</t>
  </si>
  <si>
    <t>Транспортный налог</t>
  </si>
  <si>
    <t>724010Ф130</t>
  </si>
  <si>
    <t xml:space="preserve">Приобретение погружных электронасосных агрегатов для замены в скважинах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</si>
  <si>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</si>
  <si>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0309</t>
  </si>
  <si>
    <t>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</si>
  <si>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7Д00000000</t>
  </si>
  <si>
    <t>Разработка проектно - сметной документации на создание местной системы оповещения Ртищевского муниципального района</t>
  </si>
  <si>
    <t>7Д0010П580</t>
  </si>
  <si>
    <t>7Д0020П590</t>
  </si>
  <si>
    <t>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</si>
  <si>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</si>
  <si>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7910000000</t>
  </si>
  <si>
    <t>791030К020</t>
  </si>
  <si>
    <t>Иные закупки товаров, работ и услуг для обеспечения государственных (муниципальных) нужд</t>
  </si>
  <si>
    <t>791030К030</t>
  </si>
  <si>
    <t>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</t>
  </si>
  <si>
    <t>7910300К80</t>
  </si>
  <si>
    <t xml:space="preserve">Приобретение в ЕДДС Ртищевского района, отдельных сегментов технических средств управления, связи и оповещения,  позволивших обеспечить бесперебойное функционирование повседневного органа управления территориального звена СТП РСЧС  </t>
  </si>
  <si>
    <t>791030К040</t>
  </si>
  <si>
    <t>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арочных металлодетекторов, а также оборудования и других сопутствующих материалов, необходимых для их установки и полноценной работы, приобретение сигнальных лент оцепления</t>
  </si>
  <si>
    <t>9930077130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</si>
  <si>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</si>
  <si>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75103GД340</t>
  </si>
  <si>
    <t>Разработка комплексных схем организации  дорожного движения</t>
  </si>
  <si>
    <t>75302G0890</t>
  </si>
  <si>
    <t>75311GД330</t>
  </si>
  <si>
    <t>Ремонт искусственных сооружений</t>
  </si>
  <si>
    <t>75313GД190</t>
  </si>
  <si>
    <t>Капитальный ремонт и ремонт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</si>
  <si>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75316GД290</t>
  </si>
  <si>
    <t>721510Г270</t>
  </si>
  <si>
    <t>Актуализация правил землепользования и застройки территории Краснозвездинского МО</t>
  </si>
  <si>
    <t>721520Г280</t>
  </si>
  <si>
    <t>Актуализация правил землепользования и застройки территории Макаровского МО</t>
  </si>
  <si>
    <t>721530Г290</t>
  </si>
  <si>
    <t>Актуализация правил землепользования и застройки территории Октябрьского МО</t>
  </si>
  <si>
    <t>721540Г310</t>
  </si>
  <si>
    <t>Актуализация правил землепользования и застройки территории Салтыковского МО</t>
  </si>
  <si>
    <t>721550Г320</t>
  </si>
  <si>
    <t>Актуализация правил землепользования и застройки территории Урусовского МО</t>
  </si>
  <si>
    <t>721560Г330</t>
  </si>
  <si>
    <t>Актуализация правил землепользования и застройки территории Шило-Голицынского МО</t>
  </si>
  <si>
    <t>724010Ф220</t>
  </si>
  <si>
    <t>Выполнение проектно - изыскательских работ по объекту: "Разведочно - эксплуатационная скважина для водоснабжения с. Салтыковка Ртищевского района Саратовской области</t>
  </si>
  <si>
    <t>724010Ф230</t>
  </si>
  <si>
    <t>Выполнение проектно - изыскательских работ по объекту: "Разведочно - эксплуатационная скважина для водоснабжения с. Красные Гривки Ртищевского района Саратовской области</t>
  </si>
  <si>
    <t>724010Ф170</t>
  </si>
  <si>
    <t>Замена башни Рожновского в с. Н - Голицыно</t>
  </si>
  <si>
    <t>724010Ф180</t>
  </si>
  <si>
    <t>Замена башни Рожновского в п.. Раево - Воскресенский</t>
  </si>
  <si>
    <t>724010Ф190</t>
  </si>
  <si>
    <t>Замена башни Рожновского в д. Ярославка</t>
  </si>
  <si>
    <t>724010Ф210</t>
  </si>
  <si>
    <t>Замена башни Рожновского в с. Скачиха</t>
  </si>
  <si>
    <t>724010Ф250</t>
  </si>
  <si>
    <t>Установка преобразователя частоты для электродвигателя насосного агрегата ЭЦВ в водозаборной скважине комплекса водозабора и подачи воды в с. Салтыковка Ртищевского района Саратовской области</t>
  </si>
  <si>
    <t>7410879Б00</t>
  </si>
  <si>
    <t>Осуществление мероприятий в области энергосбережения и повышения энергетической эффективности</t>
  </si>
  <si>
    <t>724G552430</t>
  </si>
  <si>
    <t>Строительство и реконструкция (модернизация) объектов питьевого водоснабжения</t>
  </si>
  <si>
    <t>724060Ф260</t>
  </si>
  <si>
    <t>Строительство объекта: "Газопровод в с. Отрадино Макаровского муниципального образования Ртищевского муниципального района"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</si>
  <si>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</si>
  <si>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Техническое перевооружение котельной № 14, расположенной по адресу: Саратовская область, г. Ртищево, ул. Сердобский тупик, д. 19-а</t>
  </si>
  <si>
    <t>741070Э210</t>
  </si>
  <si>
    <t>741060Э190</t>
  </si>
  <si>
    <t>Установка блочной котельной в котельной № 9, расположенной по адресу: Саратовская область, г. Ртищево, ул. Мясокомбинат, д. 3-а</t>
  </si>
  <si>
    <t>742090Э220</t>
  </si>
  <si>
    <t>Изготовление проектно - сметной документации по объекту: "Техническое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</si>
  <si>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742100Э230</t>
  </si>
  <si>
    <t>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</si>
  <si>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742110Э240</t>
  </si>
  <si>
    <t>Изготовление проектно - сметной документации по объекту: "Техническое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</si>
  <si>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742120Э250</t>
  </si>
  <si>
    <t>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</si>
  <si>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742130Э260</t>
  </si>
  <si>
    <t>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</si>
  <si>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742140Э270</t>
  </si>
  <si>
    <t>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</si>
  <si>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Прочие непрограммные расходы  органов исполнительной власти муниципального образования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</si>
  <si>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</si>
  <si>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</si>
  <si>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9140000000</t>
  </si>
  <si>
    <t>7400000000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</si>
  <si>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</si>
  <si>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7110277900    05.12.01</t>
  </si>
  <si>
    <t>Реализация регионального проекта (программы) в целях выполнения задач федерального проекта «Чистая вода»</t>
  </si>
  <si>
    <t>724F552430</t>
  </si>
  <si>
    <t>724F5У2430</t>
  </si>
  <si>
    <t xml:space="preserve">Создание условий для строительства и реконструкции (модернизации) объектов питьевого водоснабжения (в целях достижения соответствующих результатов федерального проекта) </t>
  </si>
  <si>
    <t>724F500000</t>
  </si>
  <si>
    <t>99300L5766</t>
  </si>
  <si>
    <t>Обеспечение комплексного развития сельских территорий</t>
  </si>
  <si>
    <t>75311GД350</t>
  </si>
  <si>
    <t>Планово - предупредительные работы на мостовом сооружении через овраг Пансуровский в с. Макарово</t>
  </si>
  <si>
    <t>75.5.00.00000</t>
  </si>
  <si>
    <t>Строительство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</si>
  <si>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75.5.01.У3770</t>
  </si>
  <si>
    <t xml:space="preserve">Сведения 
об исполнении бюджета Ртищевского муниципального района 
за 1 квартал 2021 года
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</si>
  <si>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</si>
  <si>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</si>
  <si>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</si>
  <si>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</si>
  <si>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</si>
  <si>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 xml:space="preserve">Иные межбюджетные трансферты </t>
  </si>
  <si>
    <t>ИТОГО ДОХОДОВ</t>
  </si>
  <si>
    <t>Единый сельскохозяйственный налог</t>
  </si>
  <si>
    <t>Штрафы, санкции, возмещение ущерба (в том числе штрафы ГРОВД)</t>
  </si>
  <si>
    <t xml:space="preserve">Доходы от продажи материальных и нематариальных активов (имущества, земельных участков) 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</si>
  <si>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</si>
  <si>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</si>
  <si>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</si>
  <si>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</si>
  <si>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</si>
  <si>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Гражданская оборона, из них:</t>
  </si>
  <si>
    <t>Другие вопросы в области национальной безопасности и правоохранительной деятельности, из них:</t>
  </si>
  <si>
    <t>Общеэкономические вопросы, из них:</t>
  </si>
  <si>
    <t>Сельское хозяйство и рыболовство, из них:</t>
  </si>
  <si>
    <t>Транспорт, из них:</t>
  </si>
  <si>
    <t>Дорожное хозяйство (дорожные фонды), из них:</t>
  </si>
  <si>
    <t xml:space="preserve">Летнее содержание </t>
  </si>
  <si>
    <t xml:space="preserve">Зимнее содержание </t>
  </si>
  <si>
    <t>Изготовление сметной документации, технический контроль</t>
  </si>
  <si>
    <t xml:space="preserve">Ремонт дорожного покрытия улиц в границах сельских населённых пунктов </t>
  </si>
  <si>
    <t>Комплексное развитие сельских территорий Ртищевского муниципального района</t>
  </si>
  <si>
    <t>Другие вопросы в области национальной экономики, из них:</t>
  </si>
  <si>
    <t>Жилищное хозяйство, из них:</t>
  </si>
  <si>
    <t>Модернизация  объектов коммунальной инфраструктуры</t>
  </si>
  <si>
    <t>Коммунальное хозяйство, из них:</t>
  </si>
  <si>
    <t>Субсидии бюджетам муниципальных районов на обеспечение жильем молодых семей</t>
  </si>
  <si>
    <t>Верно: начальник отдела делопроизводства                                                Ю.А. Малюгина</t>
  </si>
  <si>
    <t xml:space="preserve">Приложение № 1
к распоряжению администрации Ртищевского  муниципального района 
 от 15 апреля 2021 года  № 231-р
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</si>
</sst>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00000"/>
    <numFmt numFmtId="166" formatCode="#,##0.0_р_."/>
    <numFmt numFmtId="167" formatCode="0000000000"/>
    <numFmt numFmtId="168" formatCode="0.0%"/>
  </numFmts>
  <fonts count="1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9" fontId="8" fillId="2" borderId="0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5" fontId="8" fillId="0" borderId="2" xfId="1" applyNumberFormat="1" applyFont="1" applyFill="1" applyBorder="1" applyAlignment="1" applyProtection="1">
      <alignment vertical="center" wrapText="1"/>
      <protection hidden="1"/>
    </xf>
    <xf numFmtId="49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2" xfId="1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Fill="1" applyBorder="1" applyAlignment="1">
      <alignment horizontal="left" vertical="center" wrapText="1"/>
    </xf>
    <xf numFmtId="9" fontId="8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67" fontId="9" fillId="0" borderId="2" xfId="42" applyNumberFormat="1" applyFont="1" applyFill="1" applyBorder="1" applyAlignment="1" applyProtection="1">
      <alignment horizontal="center" vertical="center"/>
      <protection hidden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7" fontId="8" fillId="0" borderId="2" xfId="43" applyNumberFormat="1" applyFont="1" applyFill="1" applyBorder="1" applyAlignment="1" applyProtection="1">
      <alignment horizontal="center" vertical="center"/>
      <protection hidden="1"/>
    </xf>
    <xf numFmtId="164" fontId="8" fillId="0" borderId="2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9" fontId="8" fillId="0" borderId="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left" vertical="top" wrapText="1"/>
    </xf>
    <xf numFmtId="9" fontId="8" fillId="2" borderId="3" xfId="0" applyNumberFormat="1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 applyProtection="1">
      <alignment horizontal="center" vertical="center"/>
      <protection hidden="1"/>
    </xf>
    <xf numFmtId="168" fontId="8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7" fillId="0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</cellXfs>
  <cellStyles count="59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21"/>
  <sheetViews>
    <sheetView tabSelected="1" view="pageBreakPreview" topLeftCell="B1" zoomScaleNormal="85" zoomScaleSheetLayoutView="100" workbookViewId="0">
      <selection activeCell="E5" sqref="E5"/>
    </sheetView>
  </sheetViews>
  <sheetFormatPr defaultRowHeight="16.5"/>
  <cols>
    <col min="1" max="1" width="7.7109375" style="3" hidden="1" customWidth="1"/>
    <col min="2" max="2" width="48.5703125" style="3" customWidth="1"/>
    <col min="3" max="3" width="22" style="4" hidden="1" customWidth="1"/>
    <col min="4" max="4" width="17.85546875" style="45" customWidth="1"/>
    <col min="5" max="5" width="16.28515625" style="45" customWidth="1"/>
    <col min="6" max="6" width="15.28515625" style="45" customWidth="1"/>
    <col min="7" max="7" width="16.5703125" style="45" customWidth="1"/>
    <col min="8" max="8" width="16.85546875" style="45" customWidth="1"/>
    <col min="9" max="9" width="12.5703125" style="3" customWidth="1"/>
    <col min="10" max="10" width="14.5703125" style="5" customWidth="1"/>
    <col min="11" max="11" width="7.140625" style="5" customWidth="1"/>
    <col min="12" max="12" width="17.5703125" style="5" customWidth="1"/>
    <col min="13" max="16384" width="9.140625" style="5"/>
  </cols>
  <sheetData>
    <row r="1" spans="1:9" s="51" customFormat="1" ht="79.5" customHeight="1">
      <c r="A1" s="49"/>
      <c r="B1" s="49"/>
      <c r="C1" s="50"/>
      <c r="D1" s="65" t="s">
        <v>362</v>
      </c>
      <c r="E1" s="65"/>
      <c r="F1" s="65"/>
      <c r="G1" s="65"/>
      <c r="H1" s="65"/>
      <c r="I1" s="49"/>
    </row>
    <row r="2" spans="1:9" s="51" customFormat="1" ht="61.5" customHeight="1">
      <c r="A2" s="66" t="s">
        <v>329</v>
      </c>
      <c r="B2" s="66"/>
      <c r="C2" s="66"/>
      <c r="D2" s="66"/>
      <c r="E2" s="66"/>
      <c r="F2" s="66"/>
      <c r="G2" s="66"/>
      <c r="H2" s="66"/>
      <c r="I2" s="6"/>
    </row>
    <row r="3" spans="1:9" s="51" customFormat="1" ht="12.75" customHeight="1">
      <c r="A3" s="68"/>
      <c r="B3" s="78" t="s">
        <v>0</v>
      </c>
      <c r="C3" s="72" t="s">
        <v>76</v>
      </c>
      <c r="D3" s="67" t="s">
        <v>330</v>
      </c>
      <c r="E3" s="80" t="s">
        <v>331</v>
      </c>
      <c r="F3" s="67" t="s">
        <v>332</v>
      </c>
      <c r="G3" s="67" t="s">
        <v>333</v>
      </c>
      <c r="H3" s="80" t="s">
        <v>334</v>
      </c>
      <c r="I3" s="54"/>
    </row>
    <row r="4" spans="1:9" s="51" customFormat="1" ht="78" customHeight="1">
      <c r="A4" s="68"/>
      <c r="B4" s="79"/>
      <c r="C4" s="73"/>
      <c r="D4" s="67"/>
      <c r="E4" s="81"/>
      <c r="F4" s="67"/>
      <c r="G4" s="67"/>
      <c r="H4" s="81"/>
      <c r="I4" s="54"/>
    </row>
    <row r="5" spans="1:9" s="51" customFormat="1" ht="17.25" customHeight="1">
      <c r="A5" s="55"/>
      <c r="B5" s="7">
        <v>1</v>
      </c>
      <c r="C5" s="8"/>
      <c r="D5" s="1">
        <v>2</v>
      </c>
      <c r="E5" s="2">
        <v>3</v>
      </c>
      <c r="F5" s="2">
        <v>4</v>
      </c>
      <c r="G5" s="1">
        <v>5</v>
      </c>
      <c r="H5" s="1">
        <v>6</v>
      </c>
      <c r="I5" s="54"/>
    </row>
    <row r="6" spans="1:9" ht="24" customHeight="1">
      <c r="A6" s="9"/>
      <c r="B6" s="13" t="s">
        <v>44</v>
      </c>
      <c r="C6" s="11"/>
      <c r="D6" s="14">
        <f>SUM(D7:D29)</f>
        <v>211486.9</v>
      </c>
      <c r="E6" s="14">
        <f>SUM(E7:E29)</f>
        <v>47816</v>
      </c>
      <c r="F6" s="14">
        <f>SUM(F7:F29)</f>
        <v>62187.899999999994</v>
      </c>
      <c r="G6" s="62">
        <f>F6/D6</f>
        <v>0.29405083719133429</v>
      </c>
      <c r="H6" s="62">
        <f>F6/E6</f>
        <v>1.3005667558976073</v>
      </c>
      <c r="I6" s="12"/>
    </row>
    <row r="7" spans="1:9" ht="24.75" customHeight="1">
      <c r="A7" s="9"/>
      <c r="B7" s="13" t="s">
        <v>148</v>
      </c>
      <c r="C7" s="11"/>
      <c r="D7" s="14">
        <v>128533.8</v>
      </c>
      <c r="E7" s="14">
        <v>28630</v>
      </c>
      <c r="F7" s="14">
        <v>29568.799999999999</v>
      </c>
      <c r="G7" s="62">
        <f t="shared" ref="G7:G38" si="0">F7/D7</f>
        <v>0.23004688260986603</v>
      </c>
      <c r="H7" s="62">
        <f t="shared" ref="H7:H37" si="1">F7/E7</f>
        <v>1.0327907789032482</v>
      </c>
      <c r="I7" s="12"/>
    </row>
    <row r="8" spans="1:9" ht="41.25" customHeight="1">
      <c r="A8" s="9"/>
      <c r="B8" s="13" t="s">
        <v>149</v>
      </c>
      <c r="C8" s="11"/>
      <c r="D8" s="14">
        <v>200</v>
      </c>
      <c r="E8" s="14">
        <v>50</v>
      </c>
      <c r="F8" s="14">
        <v>1085.5999999999999</v>
      </c>
      <c r="G8" s="62">
        <f t="shared" si="0"/>
        <v>5.4279999999999999</v>
      </c>
      <c r="H8" s="62">
        <f t="shared" si="1"/>
        <v>21.712</v>
      </c>
      <c r="I8" s="12"/>
    </row>
    <row r="9" spans="1:9" ht="30.75" customHeight="1">
      <c r="A9" s="9"/>
      <c r="B9" s="13" t="s">
        <v>150</v>
      </c>
      <c r="C9" s="11"/>
      <c r="D9" s="14">
        <v>2030</v>
      </c>
      <c r="E9" s="14">
        <v>2030</v>
      </c>
      <c r="F9" s="14">
        <v>2354.8000000000002</v>
      </c>
      <c r="G9" s="62">
        <f t="shared" si="0"/>
        <v>1.1600000000000001</v>
      </c>
      <c r="H9" s="62">
        <f t="shared" si="1"/>
        <v>1.1600000000000001</v>
      </c>
      <c r="I9" s="12"/>
    </row>
    <row r="10" spans="1:9">
      <c r="A10" s="9"/>
      <c r="B10" s="13" t="s">
        <v>337</v>
      </c>
      <c r="C10" s="11"/>
      <c r="D10" s="14">
        <v>13690.5</v>
      </c>
      <c r="E10" s="14">
        <v>8000</v>
      </c>
      <c r="F10" s="14">
        <v>17834.400000000001</v>
      </c>
      <c r="G10" s="62">
        <f t="shared" si="0"/>
        <v>1.3026843431576642</v>
      </c>
      <c r="H10" s="62">
        <f t="shared" si="1"/>
        <v>2.2293000000000003</v>
      </c>
      <c r="I10" s="12"/>
    </row>
    <row r="11" spans="1:9" ht="25.5" hidden="1" customHeight="1">
      <c r="A11" s="9"/>
      <c r="B11" s="13" t="s">
        <v>1</v>
      </c>
      <c r="C11" s="11"/>
      <c r="D11" s="14">
        <v>0</v>
      </c>
      <c r="E11" s="14">
        <v>0</v>
      </c>
      <c r="F11" s="14">
        <v>0</v>
      </c>
      <c r="G11" s="62" t="e">
        <f t="shared" si="0"/>
        <v>#DIV/0!</v>
      </c>
      <c r="H11" s="62" t="e">
        <f t="shared" si="1"/>
        <v>#DIV/0!</v>
      </c>
      <c r="I11" s="12"/>
    </row>
    <row r="12" spans="1:9">
      <c r="A12" s="9"/>
      <c r="B12" s="13" t="s">
        <v>91</v>
      </c>
      <c r="C12" s="11"/>
      <c r="D12" s="14">
        <v>22182.6</v>
      </c>
      <c r="E12" s="14">
        <v>5720</v>
      </c>
      <c r="F12" s="14">
        <v>5671.7</v>
      </c>
      <c r="G12" s="62">
        <f t="shared" si="0"/>
        <v>0.25568238168654711</v>
      </c>
      <c r="H12" s="62">
        <f t="shared" si="1"/>
        <v>0.99155594405594405</v>
      </c>
      <c r="I12" s="12"/>
    </row>
    <row r="13" spans="1:9" ht="24.75" hidden="1" customHeight="1">
      <c r="A13" s="9"/>
      <c r="B13" s="13" t="s">
        <v>2</v>
      </c>
      <c r="C13" s="11"/>
      <c r="D13" s="14">
        <v>0</v>
      </c>
      <c r="E13" s="14">
        <v>0</v>
      </c>
      <c r="F13" s="14">
        <v>0</v>
      </c>
      <c r="G13" s="62" t="e">
        <f t="shared" si="0"/>
        <v>#DIV/0!</v>
      </c>
      <c r="H13" s="62" t="e">
        <f t="shared" si="1"/>
        <v>#DIV/0!</v>
      </c>
      <c r="I13" s="12"/>
    </row>
    <row r="14" spans="1:9" ht="20.25" customHeight="1">
      <c r="A14" s="9"/>
      <c r="B14" s="13" t="s">
        <v>230</v>
      </c>
      <c r="C14" s="11"/>
      <c r="D14" s="14">
        <v>35100</v>
      </c>
      <c r="E14" s="14">
        <v>1500</v>
      </c>
      <c r="F14" s="14">
        <v>3355.5</v>
      </c>
      <c r="G14" s="62">
        <f t="shared" si="0"/>
        <v>9.55982905982906E-2</v>
      </c>
      <c r="H14" s="62">
        <f t="shared" si="1"/>
        <v>2.2370000000000001</v>
      </c>
      <c r="I14" s="12"/>
    </row>
    <row r="15" spans="1:9" ht="17.25" customHeight="1">
      <c r="A15" s="9"/>
      <c r="B15" s="13" t="s">
        <v>151</v>
      </c>
      <c r="C15" s="11"/>
      <c r="D15" s="14">
        <v>5000</v>
      </c>
      <c r="E15" s="14">
        <v>900</v>
      </c>
      <c r="F15" s="14">
        <v>1167.9000000000001</v>
      </c>
      <c r="G15" s="62">
        <f t="shared" si="0"/>
        <v>0.23358000000000001</v>
      </c>
      <c r="H15" s="62">
        <f t="shared" si="1"/>
        <v>1.2976666666666667</v>
      </c>
      <c r="I15" s="12"/>
    </row>
    <row r="16" spans="1:9" ht="30.75" hidden="1" customHeight="1">
      <c r="A16" s="9"/>
      <c r="B16" s="13" t="s">
        <v>129</v>
      </c>
      <c r="C16" s="11"/>
      <c r="D16" s="14"/>
      <c r="E16" s="14"/>
      <c r="F16" s="14"/>
      <c r="G16" s="62" t="e">
        <f t="shared" si="0"/>
        <v>#DIV/0!</v>
      </c>
      <c r="H16" s="62" t="e">
        <f t="shared" si="1"/>
        <v>#DIV/0!</v>
      </c>
      <c r="I16" s="12"/>
    </row>
    <row r="17" spans="1:9" ht="35.25" customHeight="1">
      <c r="A17" s="9"/>
      <c r="B17" s="13" t="s">
        <v>152</v>
      </c>
      <c r="C17" s="11"/>
      <c r="D17" s="14">
        <v>2600</v>
      </c>
      <c r="E17" s="14">
        <v>600</v>
      </c>
      <c r="F17" s="14">
        <v>354.5</v>
      </c>
      <c r="G17" s="62">
        <f t="shared" si="0"/>
        <v>0.13634615384615384</v>
      </c>
      <c r="H17" s="62">
        <f t="shared" si="1"/>
        <v>0.59083333333333332</v>
      </c>
      <c r="I17" s="12"/>
    </row>
    <row r="18" spans="1:9" ht="36.75" customHeight="1">
      <c r="A18" s="9"/>
      <c r="B18" s="13" t="s">
        <v>155</v>
      </c>
      <c r="C18" s="11"/>
      <c r="D18" s="14">
        <v>500</v>
      </c>
      <c r="E18" s="14">
        <v>100</v>
      </c>
      <c r="F18" s="14">
        <v>73.099999999999994</v>
      </c>
      <c r="G18" s="62">
        <f t="shared" si="0"/>
        <v>0.1462</v>
      </c>
      <c r="H18" s="62">
        <f t="shared" si="1"/>
        <v>0.73099999999999998</v>
      </c>
      <c r="I18" s="12"/>
    </row>
    <row r="19" spans="1:9" ht="28.5" hidden="1" customHeight="1">
      <c r="A19" s="9"/>
      <c r="B19" s="13" t="s">
        <v>3</v>
      </c>
      <c r="C19" s="11"/>
      <c r="D19" s="14">
        <v>0</v>
      </c>
      <c r="E19" s="14">
        <v>0</v>
      </c>
      <c r="F19" s="14">
        <v>0</v>
      </c>
      <c r="G19" s="62" t="e">
        <f t="shared" si="0"/>
        <v>#DIV/0!</v>
      </c>
      <c r="H19" s="62" t="e">
        <f t="shared" si="1"/>
        <v>#DIV/0!</v>
      </c>
      <c r="I19" s="12"/>
    </row>
    <row r="20" spans="1:9" ht="30" hidden="1" customHeight="1">
      <c r="A20" s="9"/>
      <c r="B20" s="13" t="s">
        <v>153</v>
      </c>
      <c r="C20" s="11"/>
      <c r="D20" s="14">
        <v>0</v>
      </c>
      <c r="E20" s="14">
        <v>0</v>
      </c>
      <c r="F20" s="14">
        <v>0</v>
      </c>
      <c r="G20" s="62" t="e">
        <f t="shared" si="0"/>
        <v>#DIV/0!</v>
      </c>
      <c r="H20" s="62" t="e">
        <f t="shared" si="1"/>
        <v>#DIV/0!</v>
      </c>
      <c r="I20" s="12"/>
    </row>
    <row r="21" spans="1:9" ht="36.75" hidden="1" customHeight="1">
      <c r="A21" s="9"/>
      <c r="B21" s="13" t="s">
        <v>183</v>
      </c>
      <c r="C21" s="11"/>
      <c r="D21" s="14">
        <v>0</v>
      </c>
      <c r="E21" s="14">
        <v>0</v>
      </c>
      <c r="F21" s="14">
        <v>0</v>
      </c>
      <c r="G21" s="62" t="e">
        <f t="shared" si="0"/>
        <v>#DIV/0!</v>
      </c>
      <c r="H21" s="62" t="e">
        <f t="shared" si="1"/>
        <v>#DIV/0!</v>
      </c>
      <c r="I21" s="12"/>
    </row>
    <row r="22" spans="1:9" ht="35.25" hidden="1" customHeight="1">
      <c r="A22" s="9"/>
      <c r="B22" s="13" t="s">
        <v>184</v>
      </c>
      <c r="C22" s="11"/>
      <c r="D22" s="14">
        <v>0</v>
      </c>
      <c r="E22" s="14">
        <v>0</v>
      </c>
      <c r="F22" s="14">
        <v>0</v>
      </c>
      <c r="G22" s="62" t="e">
        <f t="shared" si="0"/>
        <v>#DIV/0!</v>
      </c>
      <c r="H22" s="62" t="e">
        <f t="shared" si="1"/>
        <v>#DIV/0!</v>
      </c>
      <c r="I22" s="12"/>
    </row>
    <row r="23" spans="1:9" ht="33.75" customHeight="1">
      <c r="A23" s="9"/>
      <c r="B23" s="13" t="s">
        <v>154</v>
      </c>
      <c r="C23" s="11"/>
      <c r="D23" s="14">
        <v>600</v>
      </c>
      <c r="E23" s="14">
        <v>136</v>
      </c>
      <c r="F23" s="14">
        <v>156</v>
      </c>
      <c r="G23" s="62">
        <f t="shared" si="0"/>
        <v>0.26</v>
      </c>
      <c r="H23" s="62">
        <f t="shared" si="1"/>
        <v>1.1470588235294117</v>
      </c>
      <c r="I23" s="12"/>
    </row>
    <row r="24" spans="1:9" ht="30" hidden="1" customHeight="1">
      <c r="A24" s="9"/>
      <c r="B24" s="13" t="s">
        <v>140</v>
      </c>
      <c r="C24" s="11"/>
      <c r="D24" s="14"/>
      <c r="E24" s="14"/>
      <c r="F24" s="14"/>
      <c r="G24" s="62" t="e">
        <f t="shared" si="0"/>
        <v>#DIV/0!</v>
      </c>
      <c r="H24" s="62" t="e">
        <f t="shared" si="1"/>
        <v>#DIV/0!</v>
      </c>
      <c r="I24" s="12"/>
    </row>
    <row r="25" spans="1:9" ht="32.25" customHeight="1">
      <c r="A25" s="9"/>
      <c r="B25" s="13" t="s">
        <v>156</v>
      </c>
      <c r="C25" s="11"/>
      <c r="D25" s="14">
        <v>0</v>
      </c>
      <c r="E25" s="14">
        <v>0</v>
      </c>
      <c r="F25" s="14">
        <v>236.4</v>
      </c>
      <c r="G25" s="62">
        <v>0</v>
      </c>
      <c r="H25" s="62">
        <v>0</v>
      </c>
      <c r="I25" s="12"/>
    </row>
    <row r="26" spans="1:9" ht="49.5">
      <c r="A26" s="9"/>
      <c r="B26" s="13" t="s">
        <v>339</v>
      </c>
      <c r="C26" s="11"/>
      <c r="D26" s="14">
        <v>800</v>
      </c>
      <c r="E26" s="14">
        <v>100</v>
      </c>
      <c r="F26" s="14">
        <v>115.2</v>
      </c>
      <c r="G26" s="62">
        <f t="shared" si="0"/>
        <v>0.14400000000000002</v>
      </c>
      <c r="H26" s="62">
        <f t="shared" si="1"/>
        <v>1.1520000000000001</v>
      </c>
      <c r="I26" s="12"/>
    </row>
    <row r="27" spans="1:9" ht="33" customHeight="1">
      <c r="A27" s="9"/>
      <c r="B27" s="13" t="s">
        <v>338</v>
      </c>
      <c r="C27" s="11"/>
      <c r="D27" s="14">
        <v>250</v>
      </c>
      <c r="E27" s="14">
        <v>50</v>
      </c>
      <c r="F27" s="14">
        <v>214</v>
      </c>
      <c r="G27" s="62">
        <f t="shared" si="0"/>
        <v>0.85599999999999998</v>
      </c>
      <c r="H27" s="62">
        <f t="shared" si="1"/>
        <v>4.28</v>
      </c>
      <c r="I27" s="12"/>
    </row>
    <row r="28" spans="1:9" ht="18.75" hidden="1" customHeight="1">
      <c r="A28" s="9"/>
      <c r="B28" s="13" t="s">
        <v>4</v>
      </c>
      <c r="C28" s="11"/>
      <c r="D28" s="14"/>
      <c r="E28" s="14"/>
      <c r="F28" s="14"/>
      <c r="G28" s="62" t="e">
        <f t="shared" si="0"/>
        <v>#DIV/0!</v>
      </c>
      <c r="H28" s="62" t="e">
        <f t="shared" si="1"/>
        <v>#DIV/0!</v>
      </c>
      <c r="I28" s="12"/>
    </row>
    <row r="29" spans="1:9">
      <c r="A29" s="9"/>
      <c r="B29" s="13" t="s">
        <v>5</v>
      </c>
      <c r="C29" s="11"/>
      <c r="D29" s="14">
        <v>0</v>
      </c>
      <c r="E29" s="14">
        <v>0</v>
      </c>
      <c r="F29" s="14">
        <v>0</v>
      </c>
      <c r="G29" s="62">
        <v>0</v>
      </c>
      <c r="H29" s="62">
        <v>0</v>
      </c>
      <c r="I29" s="12"/>
    </row>
    <row r="30" spans="1:9">
      <c r="A30" s="9"/>
      <c r="B30" s="13" t="s">
        <v>6</v>
      </c>
      <c r="C30" s="11"/>
      <c r="D30" s="14">
        <f>SUM(D31:D36)</f>
        <v>662536.69999999995</v>
      </c>
      <c r="E30" s="14">
        <f>SUM(E31:E36)</f>
        <v>164201.99999999997</v>
      </c>
      <c r="F30" s="14">
        <f>SUM(F31:F36)</f>
        <v>136688.70000000001</v>
      </c>
      <c r="G30" s="62">
        <f t="shared" si="0"/>
        <v>0.20631113717926874</v>
      </c>
      <c r="H30" s="62">
        <f t="shared" si="1"/>
        <v>0.83244235758395169</v>
      </c>
      <c r="I30" s="12"/>
    </row>
    <row r="31" spans="1:9">
      <c r="A31" s="9"/>
      <c r="B31" s="13" t="s">
        <v>7</v>
      </c>
      <c r="C31" s="11"/>
      <c r="D31" s="14">
        <v>134474.9</v>
      </c>
      <c r="E31" s="14">
        <v>33618.699999999997</v>
      </c>
      <c r="F31" s="14">
        <v>27751.5</v>
      </c>
      <c r="G31" s="62">
        <f t="shared" si="0"/>
        <v>0.2063693670714758</v>
      </c>
      <c r="H31" s="62">
        <f t="shared" si="1"/>
        <v>0.82547808213880969</v>
      </c>
      <c r="I31" s="12"/>
    </row>
    <row r="32" spans="1:9">
      <c r="A32" s="9"/>
      <c r="B32" s="13" t="s">
        <v>8</v>
      </c>
      <c r="C32" s="11"/>
      <c r="D32" s="14">
        <v>430233.5</v>
      </c>
      <c r="E32" s="14">
        <v>108171.1</v>
      </c>
      <c r="F32" s="14">
        <f>100382.5+0.1</f>
        <v>100382.6</v>
      </c>
      <c r="G32" s="62">
        <f t="shared" si="0"/>
        <v>0.23332120813465249</v>
      </c>
      <c r="H32" s="62">
        <f t="shared" si="1"/>
        <v>0.92799832857389819</v>
      </c>
      <c r="I32" s="12"/>
    </row>
    <row r="33" spans="1:14">
      <c r="A33" s="9"/>
      <c r="B33" s="13" t="s">
        <v>9</v>
      </c>
      <c r="C33" s="11"/>
      <c r="D33" s="14">
        <v>85064.2</v>
      </c>
      <c r="E33" s="14">
        <v>21304.400000000001</v>
      </c>
      <c r="F33" s="14">
        <v>8479.6</v>
      </c>
      <c r="G33" s="62">
        <f t="shared" si="0"/>
        <v>9.9684708725879992E-2</v>
      </c>
      <c r="H33" s="62">
        <f t="shared" si="1"/>
        <v>0.39802106607085858</v>
      </c>
      <c r="I33" s="12"/>
    </row>
    <row r="34" spans="1:14" ht="28.5" customHeight="1">
      <c r="A34" s="9"/>
      <c r="B34" s="13" t="s">
        <v>335</v>
      </c>
      <c r="C34" s="11"/>
      <c r="D34" s="14">
        <f>159.5+12233.2+371.4</f>
        <v>12764.1</v>
      </c>
      <c r="E34" s="14">
        <f>39.9+975+92.9</f>
        <v>1107.8</v>
      </c>
      <c r="F34" s="14">
        <f>0+75+0</f>
        <v>75</v>
      </c>
      <c r="G34" s="62">
        <f t="shared" si="0"/>
        <v>5.8758549368933179E-3</v>
      </c>
      <c r="H34" s="62">
        <f t="shared" si="1"/>
        <v>6.770175121863152E-2</v>
      </c>
      <c r="I34" s="12"/>
    </row>
    <row r="35" spans="1:14" ht="112.5" hidden="1" customHeight="1">
      <c r="A35" s="9"/>
      <c r="B35" s="13" t="s">
        <v>181</v>
      </c>
      <c r="C35" s="11"/>
      <c r="D35" s="14">
        <f>12233.2-12233.2</f>
        <v>0</v>
      </c>
      <c r="E35" s="14">
        <f>975-975</f>
        <v>0</v>
      </c>
      <c r="F35" s="14">
        <f>75-75</f>
        <v>0</v>
      </c>
      <c r="G35" s="62" t="e">
        <f t="shared" si="0"/>
        <v>#DIV/0!</v>
      </c>
      <c r="H35" s="62" t="e">
        <f t="shared" si="1"/>
        <v>#DIV/0!</v>
      </c>
      <c r="I35" s="12"/>
    </row>
    <row r="36" spans="1:14" ht="100.5" hidden="1" customHeight="1">
      <c r="A36" s="9"/>
      <c r="B36" s="13" t="s">
        <v>233</v>
      </c>
      <c r="C36" s="11"/>
      <c r="D36" s="14">
        <f>371.4-371.4</f>
        <v>0</v>
      </c>
      <c r="E36" s="14">
        <f>92.85-92.85</f>
        <v>0</v>
      </c>
      <c r="F36" s="14">
        <v>0</v>
      </c>
      <c r="G36" s="62" t="e">
        <f t="shared" si="0"/>
        <v>#DIV/0!</v>
      </c>
      <c r="H36" s="62" t="e">
        <f t="shared" si="1"/>
        <v>#DIV/0!</v>
      </c>
      <c r="I36" s="12"/>
    </row>
    <row r="37" spans="1:14">
      <c r="A37" s="9"/>
      <c r="B37" s="13" t="s">
        <v>336</v>
      </c>
      <c r="C37" s="11"/>
      <c r="D37" s="14">
        <f>D6+D30</f>
        <v>874023.6</v>
      </c>
      <c r="E37" s="14">
        <f>E6+E30</f>
        <v>212017.99999999997</v>
      </c>
      <c r="F37" s="14">
        <f>F6+F30</f>
        <v>198876.6</v>
      </c>
      <c r="G37" s="62">
        <f t="shared" si="0"/>
        <v>0.22754145311408069</v>
      </c>
      <c r="H37" s="62">
        <f t="shared" si="1"/>
        <v>0.93801752681376127</v>
      </c>
      <c r="I37" s="12"/>
    </row>
    <row r="38" spans="1:14" hidden="1">
      <c r="A38" s="9"/>
      <c r="B38" s="13" t="s">
        <v>53</v>
      </c>
      <c r="C38" s="11"/>
      <c r="D38" s="14">
        <f>D6</f>
        <v>211486.9</v>
      </c>
      <c r="E38" s="14">
        <f>E6</f>
        <v>47816</v>
      </c>
      <c r="F38" s="14">
        <f>F6</f>
        <v>62187.899999999994</v>
      </c>
      <c r="G38" s="56">
        <f t="shared" si="0"/>
        <v>0.29405083719133429</v>
      </c>
      <c r="H38" s="56">
        <f>F38/E38</f>
        <v>1.3005667558976073</v>
      </c>
      <c r="I38" s="12"/>
    </row>
    <row r="39" spans="1:14">
      <c r="A39" s="74"/>
      <c r="B39" s="75"/>
      <c r="C39" s="75"/>
      <c r="D39" s="75"/>
      <c r="E39" s="75"/>
      <c r="F39" s="75"/>
      <c r="G39" s="75"/>
      <c r="H39" s="76"/>
      <c r="I39" s="15"/>
    </row>
    <row r="40" spans="1:14" s="51" customFormat="1" ht="36.75" customHeight="1">
      <c r="A40" s="69" t="s">
        <v>75</v>
      </c>
      <c r="B40" s="77" t="s">
        <v>10</v>
      </c>
      <c r="C40" s="70" t="s">
        <v>76</v>
      </c>
      <c r="D40" s="67" t="s">
        <v>330</v>
      </c>
      <c r="E40" s="80" t="s">
        <v>331</v>
      </c>
      <c r="F40" s="67" t="s">
        <v>332</v>
      </c>
      <c r="G40" s="67" t="s">
        <v>333</v>
      </c>
      <c r="H40" s="80" t="s">
        <v>334</v>
      </c>
      <c r="I40" s="54"/>
    </row>
    <row r="41" spans="1:14" s="51" customFormat="1" ht="52.5" customHeight="1">
      <c r="A41" s="69"/>
      <c r="B41" s="77"/>
      <c r="C41" s="71"/>
      <c r="D41" s="67"/>
      <c r="E41" s="81"/>
      <c r="F41" s="67"/>
      <c r="G41" s="67"/>
      <c r="H41" s="81"/>
      <c r="I41" s="54"/>
    </row>
    <row r="42" spans="1:14" s="51" customFormat="1" ht="21.75" customHeight="1">
      <c r="A42" s="10"/>
      <c r="B42" s="53">
        <v>1</v>
      </c>
      <c r="C42" s="52"/>
      <c r="D42" s="1">
        <v>2</v>
      </c>
      <c r="E42" s="2">
        <v>3</v>
      </c>
      <c r="F42" s="2">
        <v>4</v>
      </c>
      <c r="G42" s="1">
        <v>5</v>
      </c>
      <c r="H42" s="1">
        <v>6</v>
      </c>
      <c r="I42" s="54"/>
    </row>
    <row r="43" spans="1:14" ht="19.5" customHeight="1">
      <c r="A43" s="16" t="s">
        <v>33</v>
      </c>
      <c r="B43" s="13" t="s">
        <v>11</v>
      </c>
      <c r="C43" s="11"/>
      <c r="D43" s="14">
        <f>D45+D50+D51+D48+D49+D47+D44</f>
        <v>59326.099999999991</v>
      </c>
      <c r="E43" s="14">
        <f>E45+E50+E51+E48+E49+E47+E44</f>
        <v>16476.7</v>
      </c>
      <c r="F43" s="14">
        <f>F45+F50+F51+F48+F49+F47+F44</f>
        <v>11080.300000000001</v>
      </c>
      <c r="G43" s="62">
        <f t="shared" ref="G43:G170" si="2">F43/D43</f>
        <v>0.18676939829181427</v>
      </c>
      <c r="H43" s="62">
        <f>F43/E43</f>
        <v>0.67248296078705083</v>
      </c>
      <c r="I43" s="57"/>
    </row>
    <row r="44" spans="1:14" ht="52.5" customHeight="1">
      <c r="A44" s="16" t="s">
        <v>34</v>
      </c>
      <c r="B44" s="13" t="s">
        <v>114</v>
      </c>
      <c r="C44" s="11" t="s">
        <v>34</v>
      </c>
      <c r="D44" s="14">
        <v>2400</v>
      </c>
      <c r="E44" s="14">
        <v>640</v>
      </c>
      <c r="F44" s="14">
        <v>618.70000000000005</v>
      </c>
      <c r="G44" s="62">
        <f t="shared" si="2"/>
        <v>0.2577916666666667</v>
      </c>
      <c r="H44" s="62">
        <f t="shared" ref="H44:H107" si="3">F44/E44</f>
        <v>0.96671875000000007</v>
      </c>
      <c r="I44" s="57"/>
    </row>
    <row r="45" spans="1:14" ht="69.75" customHeight="1">
      <c r="A45" s="16" t="s">
        <v>35</v>
      </c>
      <c r="B45" s="13" t="s">
        <v>77</v>
      </c>
      <c r="C45" s="11" t="s">
        <v>35</v>
      </c>
      <c r="D45" s="14">
        <v>26300.3</v>
      </c>
      <c r="E45" s="14">
        <v>6700.8</v>
      </c>
      <c r="F45" s="14">
        <v>4664.7</v>
      </c>
      <c r="G45" s="62">
        <f t="shared" si="2"/>
        <v>0.17736299585936283</v>
      </c>
      <c r="H45" s="62">
        <f t="shared" si="3"/>
        <v>0.69614075931232089</v>
      </c>
      <c r="I45" s="58"/>
      <c r="J45" s="84"/>
      <c r="K45" s="84"/>
      <c r="L45" s="83"/>
      <c r="M45" s="83"/>
      <c r="N45" s="83"/>
    </row>
    <row r="46" spans="1:14">
      <c r="A46" s="16"/>
      <c r="B46" s="13" t="s">
        <v>340</v>
      </c>
      <c r="C46" s="11" t="s">
        <v>35</v>
      </c>
      <c r="D46" s="14">
        <v>26300.3</v>
      </c>
      <c r="E46" s="14">
        <v>6700.8</v>
      </c>
      <c r="F46" s="14">
        <f>4664.7-0.1</f>
        <v>4664.5999999999995</v>
      </c>
      <c r="G46" s="62">
        <f t="shared" si="2"/>
        <v>0.17735919362136551</v>
      </c>
      <c r="H46" s="62">
        <f t="shared" si="3"/>
        <v>0.69612583572110787</v>
      </c>
      <c r="I46" s="58"/>
      <c r="J46" s="84"/>
      <c r="K46" s="84"/>
      <c r="L46" s="83"/>
      <c r="M46" s="83"/>
      <c r="N46" s="83"/>
    </row>
    <row r="47" spans="1:14" ht="57" hidden="1" customHeight="1">
      <c r="A47" s="16" t="s">
        <v>98</v>
      </c>
      <c r="B47" s="13" t="s">
        <v>134</v>
      </c>
      <c r="C47" s="11" t="s">
        <v>135</v>
      </c>
      <c r="D47" s="14">
        <v>0</v>
      </c>
      <c r="E47" s="14">
        <v>0</v>
      </c>
      <c r="F47" s="14">
        <v>0</v>
      </c>
      <c r="G47" s="62" t="e">
        <f t="shared" si="2"/>
        <v>#DIV/0!</v>
      </c>
      <c r="H47" s="62" t="e">
        <f t="shared" si="3"/>
        <v>#DIV/0!</v>
      </c>
      <c r="I47" s="12"/>
      <c r="J47" s="23"/>
      <c r="K47" s="23"/>
      <c r="L47" s="22"/>
      <c r="M47" s="22"/>
      <c r="N47" s="22"/>
    </row>
    <row r="48" spans="1:14" ht="69" customHeight="1">
      <c r="A48" s="16" t="s">
        <v>36</v>
      </c>
      <c r="B48" s="13" t="s">
        <v>78</v>
      </c>
      <c r="C48" s="11" t="s">
        <v>36</v>
      </c>
      <c r="D48" s="14">
        <v>12022.2</v>
      </c>
      <c r="E48" s="14">
        <v>2974.2</v>
      </c>
      <c r="F48" s="14">
        <f>1566.7-0.1</f>
        <v>1566.6000000000001</v>
      </c>
      <c r="G48" s="62">
        <f t="shared" si="2"/>
        <v>0.13030892848230774</v>
      </c>
      <c r="H48" s="62">
        <f t="shared" si="3"/>
        <v>0.5267298769416987</v>
      </c>
      <c r="I48" s="12"/>
      <c r="J48" s="23"/>
      <c r="K48" s="23"/>
      <c r="L48" s="22"/>
      <c r="M48" s="22"/>
      <c r="N48" s="22"/>
    </row>
    <row r="49" spans="1:14" ht="46.5" hidden="1" customHeight="1">
      <c r="A49" s="16" t="s">
        <v>84</v>
      </c>
      <c r="B49" s="13" t="s">
        <v>85</v>
      </c>
      <c r="C49" s="11" t="s">
        <v>84</v>
      </c>
      <c r="D49" s="14">
        <v>0</v>
      </c>
      <c r="E49" s="14">
        <v>0</v>
      </c>
      <c r="F49" s="14">
        <v>0</v>
      </c>
      <c r="G49" s="62" t="e">
        <f t="shared" si="2"/>
        <v>#DIV/0!</v>
      </c>
      <c r="H49" s="62" t="e">
        <f t="shared" si="3"/>
        <v>#DIV/0!</v>
      </c>
      <c r="I49" s="12"/>
      <c r="J49" s="23"/>
      <c r="K49" s="23"/>
      <c r="L49" s="22"/>
      <c r="M49" s="22"/>
      <c r="N49" s="22"/>
    </row>
    <row r="50" spans="1:14" ht="22.5" customHeight="1">
      <c r="A50" s="16" t="s">
        <v>37</v>
      </c>
      <c r="B50" s="13" t="s">
        <v>79</v>
      </c>
      <c r="C50" s="11" t="s">
        <v>37</v>
      </c>
      <c r="D50" s="14">
        <v>300</v>
      </c>
      <c r="E50" s="14">
        <v>0</v>
      </c>
      <c r="F50" s="14">
        <v>0</v>
      </c>
      <c r="G50" s="62">
        <f t="shared" si="2"/>
        <v>0</v>
      </c>
      <c r="H50" s="62">
        <v>0</v>
      </c>
      <c r="I50" s="12"/>
    </row>
    <row r="51" spans="1:14" ht="34.5" customHeight="1">
      <c r="A51" s="24" t="s">
        <v>56</v>
      </c>
      <c r="B51" s="63" t="s">
        <v>341</v>
      </c>
      <c r="C51" s="25"/>
      <c r="D51" s="14">
        <f>D52+D53+D54+D55+D56+D57</f>
        <v>18303.599999999999</v>
      </c>
      <c r="E51" s="14">
        <f>E52+E53+E54+E55+E56+E57</f>
        <v>6161.6999999999989</v>
      </c>
      <c r="F51" s="14">
        <f>F52+F53+F54+F55+F56+F57</f>
        <v>4230.3</v>
      </c>
      <c r="G51" s="62">
        <f t="shared" si="2"/>
        <v>0.23111846849800041</v>
      </c>
      <c r="H51" s="62">
        <f t="shared" si="3"/>
        <v>0.68654754369735638</v>
      </c>
      <c r="I51" s="12"/>
    </row>
    <row r="52" spans="1:14" s="21" customFormat="1" ht="37.5" customHeight="1">
      <c r="A52" s="26"/>
      <c r="B52" s="27" t="s">
        <v>342</v>
      </c>
      <c r="C52" s="28" t="s">
        <v>158</v>
      </c>
      <c r="D52" s="20">
        <v>13156.3</v>
      </c>
      <c r="E52" s="20">
        <v>4637.3999999999996</v>
      </c>
      <c r="F52" s="20">
        <v>3178.4</v>
      </c>
      <c r="G52" s="64">
        <f t="shared" si="2"/>
        <v>0.24158768042686776</v>
      </c>
      <c r="H52" s="64">
        <f t="shared" si="3"/>
        <v>0.68538405140811665</v>
      </c>
      <c r="I52" s="59"/>
    </row>
    <row r="53" spans="1:14" s="21" customFormat="1" ht="33">
      <c r="A53" s="26"/>
      <c r="B53" s="27" t="s">
        <v>87</v>
      </c>
      <c r="C53" s="28" t="s">
        <v>185</v>
      </c>
      <c r="D53" s="20">
        <v>145</v>
      </c>
      <c r="E53" s="20">
        <v>50.4</v>
      </c>
      <c r="F53" s="20">
        <v>44</v>
      </c>
      <c r="G53" s="64">
        <f t="shared" si="2"/>
        <v>0.30344827586206896</v>
      </c>
      <c r="H53" s="64">
        <f t="shared" si="3"/>
        <v>0.87301587301587302</v>
      </c>
      <c r="I53" s="59"/>
    </row>
    <row r="54" spans="1:14" s="21" customFormat="1" ht="54" customHeight="1">
      <c r="A54" s="26"/>
      <c r="B54" s="27" t="s">
        <v>86</v>
      </c>
      <c r="C54" s="28" t="s">
        <v>102</v>
      </c>
      <c r="D54" s="20">
        <v>50</v>
      </c>
      <c r="E54" s="20">
        <v>8.8000000000000007</v>
      </c>
      <c r="F54" s="20">
        <v>0</v>
      </c>
      <c r="G54" s="64">
        <f t="shared" si="2"/>
        <v>0</v>
      </c>
      <c r="H54" s="64">
        <f t="shared" si="3"/>
        <v>0</v>
      </c>
      <c r="I54" s="59"/>
    </row>
    <row r="55" spans="1:14" s="21" customFormat="1" ht="23.25" customHeight="1">
      <c r="A55" s="26"/>
      <c r="B55" s="27" t="s">
        <v>343</v>
      </c>
      <c r="C55" s="28" t="s">
        <v>88</v>
      </c>
      <c r="D55" s="20">
        <v>4200.3999999999996</v>
      </c>
      <c r="E55" s="20">
        <v>1058</v>
      </c>
      <c r="F55" s="20">
        <v>646.20000000000005</v>
      </c>
      <c r="G55" s="64">
        <f t="shared" si="2"/>
        <v>0.15384249119131513</v>
      </c>
      <c r="H55" s="64">
        <f t="shared" si="3"/>
        <v>0.61077504725897924</v>
      </c>
      <c r="I55" s="59"/>
    </row>
    <row r="56" spans="1:14" s="21" customFormat="1" ht="37.5" customHeight="1">
      <c r="A56" s="26"/>
      <c r="B56" s="27" t="s">
        <v>128</v>
      </c>
      <c r="C56" s="28" t="s">
        <v>157</v>
      </c>
      <c r="D56" s="20">
        <v>301.89999999999998</v>
      </c>
      <c r="E56" s="20">
        <v>301.89999999999998</v>
      </c>
      <c r="F56" s="20">
        <v>256.5</v>
      </c>
      <c r="G56" s="64">
        <f t="shared" si="2"/>
        <v>0.84961907916528656</v>
      </c>
      <c r="H56" s="64">
        <f t="shared" si="3"/>
        <v>0.84961907916528656</v>
      </c>
      <c r="I56" s="59"/>
    </row>
    <row r="57" spans="1:14" s="21" customFormat="1" ht="38.25" customHeight="1">
      <c r="A57" s="26"/>
      <c r="B57" s="27" t="s">
        <v>101</v>
      </c>
      <c r="C57" s="28" t="s">
        <v>127</v>
      </c>
      <c r="D57" s="20">
        <v>450</v>
      </c>
      <c r="E57" s="20">
        <v>105.2</v>
      </c>
      <c r="F57" s="20">
        <v>105.2</v>
      </c>
      <c r="G57" s="64">
        <f t="shared" si="2"/>
        <v>0.23377777777777778</v>
      </c>
      <c r="H57" s="64">
        <f t="shared" si="3"/>
        <v>1</v>
      </c>
      <c r="I57" s="59"/>
    </row>
    <row r="58" spans="1:14" ht="39" customHeight="1">
      <c r="A58" s="16" t="s">
        <v>38</v>
      </c>
      <c r="B58" s="13" t="s">
        <v>344</v>
      </c>
      <c r="C58" s="11"/>
      <c r="D58" s="14">
        <f>D63+D59</f>
        <v>200</v>
      </c>
      <c r="E58" s="14">
        <f>E63+E59</f>
        <v>17.5</v>
      </c>
      <c r="F58" s="14">
        <f>F63+F59</f>
        <v>0</v>
      </c>
      <c r="G58" s="62">
        <f t="shared" si="2"/>
        <v>0</v>
      </c>
      <c r="H58" s="62">
        <f t="shared" si="3"/>
        <v>0</v>
      </c>
      <c r="I58" s="12"/>
    </row>
    <row r="59" spans="1:14" ht="27.75" customHeight="1">
      <c r="A59" s="16" t="s">
        <v>234</v>
      </c>
      <c r="B59" s="29" t="s">
        <v>345</v>
      </c>
      <c r="C59" s="11"/>
      <c r="D59" s="14">
        <f>D60</f>
        <v>100</v>
      </c>
      <c r="E59" s="14">
        <f>E60</f>
        <v>17.5</v>
      </c>
      <c r="F59" s="14">
        <f>F60</f>
        <v>0</v>
      </c>
      <c r="G59" s="62">
        <f t="shared" si="2"/>
        <v>0</v>
      </c>
      <c r="H59" s="62">
        <f t="shared" si="3"/>
        <v>0</v>
      </c>
      <c r="I59" s="12"/>
    </row>
    <row r="60" spans="1:14" ht="120" hidden="1" customHeight="1">
      <c r="A60" s="16"/>
      <c r="B60" s="13" t="s">
        <v>235</v>
      </c>
      <c r="C60" s="11" t="s">
        <v>236</v>
      </c>
      <c r="D60" s="14">
        <f>SUM(D61:D62)</f>
        <v>100</v>
      </c>
      <c r="E60" s="14">
        <f>SUM(E61:E62)</f>
        <v>17.5</v>
      </c>
      <c r="F60" s="14">
        <f>SUM(F61:F62)</f>
        <v>0</v>
      </c>
      <c r="G60" s="62">
        <f t="shared" si="2"/>
        <v>0</v>
      </c>
      <c r="H60" s="62">
        <f t="shared" si="3"/>
        <v>0</v>
      </c>
      <c r="I60" s="12"/>
    </row>
    <row r="61" spans="1:14" s="21" customFormat="1" ht="72.75" customHeight="1">
      <c r="A61" s="17"/>
      <c r="B61" s="18" t="s">
        <v>237</v>
      </c>
      <c r="C61" s="19" t="s">
        <v>238</v>
      </c>
      <c r="D61" s="20">
        <v>100</v>
      </c>
      <c r="E61" s="20">
        <v>17.5</v>
      </c>
      <c r="F61" s="20">
        <v>0</v>
      </c>
      <c r="G61" s="64">
        <f t="shared" si="2"/>
        <v>0</v>
      </c>
      <c r="H61" s="64">
        <f t="shared" si="3"/>
        <v>0</v>
      </c>
      <c r="I61" s="59"/>
    </row>
    <row r="62" spans="1:14" ht="39" hidden="1" customHeight="1">
      <c r="A62" s="16"/>
      <c r="B62" s="13" t="s">
        <v>240</v>
      </c>
      <c r="C62" s="11" t="s">
        <v>239</v>
      </c>
      <c r="D62" s="14">
        <v>0</v>
      </c>
      <c r="E62" s="14">
        <v>0</v>
      </c>
      <c r="F62" s="14">
        <v>0</v>
      </c>
      <c r="G62" s="62" t="e">
        <f t="shared" si="2"/>
        <v>#DIV/0!</v>
      </c>
      <c r="H62" s="62" t="e">
        <f t="shared" si="3"/>
        <v>#DIV/0!</v>
      </c>
      <c r="I62" s="12"/>
    </row>
    <row r="63" spans="1:14" ht="59.25" customHeight="1">
      <c r="A63" s="16" t="s">
        <v>74</v>
      </c>
      <c r="B63" s="13" t="s">
        <v>346</v>
      </c>
      <c r="C63" s="11"/>
      <c r="D63" s="14">
        <f>D64+D68</f>
        <v>100</v>
      </c>
      <c r="E63" s="14">
        <f>E64+E68</f>
        <v>0</v>
      </c>
      <c r="F63" s="14">
        <f>F64+F68</f>
        <v>0</v>
      </c>
      <c r="G63" s="62">
        <f t="shared" si="2"/>
        <v>0</v>
      </c>
      <c r="H63" s="62">
        <v>0</v>
      </c>
      <c r="I63" s="12"/>
    </row>
    <row r="64" spans="1:14" ht="50.25" hidden="1" customHeight="1">
      <c r="A64" s="16"/>
      <c r="B64" s="13" t="s">
        <v>126</v>
      </c>
      <c r="C64" s="11" t="s">
        <v>103</v>
      </c>
      <c r="D64" s="14"/>
      <c r="E64" s="14"/>
      <c r="F64" s="14"/>
      <c r="G64" s="62" t="e">
        <f t="shared" si="2"/>
        <v>#DIV/0!</v>
      </c>
      <c r="H64" s="62" t="e">
        <f t="shared" si="3"/>
        <v>#DIV/0!</v>
      </c>
      <c r="I64" s="12"/>
    </row>
    <row r="65" spans="1:9" ht="49.5" hidden="1" customHeight="1">
      <c r="A65" s="16"/>
      <c r="B65" s="13" t="s">
        <v>116</v>
      </c>
      <c r="C65" s="11" t="s">
        <v>115</v>
      </c>
      <c r="D65" s="14"/>
      <c r="E65" s="14"/>
      <c r="F65" s="14"/>
      <c r="G65" s="62" t="e">
        <f t="shared" si="2"/>
        <v>#DIV/0!</v>
      </c>
      <c r="H65" s="62" t="e">
        <f t="shared" si="3"/>
        <v>#DIV/0!</v>
      </c>
      <c r="I65" s="12"/>
    </row>
    <row r="66" spans="1:9" ht="65.25" hidden="1" customHeight="1">
      <c r="A66" s="16"/>
      <c r="B66" s="13" t="s">
        <v>118</v>
      </c>
      <c r="C66" s="11" t="s">
        <v>117</v>
      </c>
      <c r="D66" s="14"/>
      <c r="E66" s="14"/>
      <c r="F66" s="14"/>
      <c r="G66" s="62" t="e">
        <f t="shared" si="2"/>
        <v>#DIV/0!</v>
      </c>
      <c r="H66" s="62" t="e">
        <f t="shared" si="3"/>
        <v>#DIV/0!</v>
      </c>
      <c r="I66" s="12"/>
    </row>
    <row r="67" spans="1:9" ht="69" hidden="1" customHeight="1">
      <c r="A67" s="16"/>
      <c r="B67" s="13" t="s">
        <v>133</v>
      </c>
      <c r="C67" s="11" t="s">
        <v>132</v>
      </c>
      <c r="D67" s="14"/>
      <c r="E67" s="14"/>
      <c r="F67" s="14"/>
      <c r="G67" s="62" t="e">
        <f t="shared" si="2"/>
        <v>#DIV/0!</v>
      </c>
      <c r="H67" s="62" t="e">
        <f t="shared" si="3"/>
        <v>#DIV/0!</v>
      </c>
      <c r="I67" s="12"/>
    </row>
    <row r="68" spans="1:9" ht="106.5" hidden="1" customHeight="1">
      <c r="A68" s="16"/>
      <c r="B68" s="13" t="s">
        <v>241</v>
      </c>
      <c r="C68" s="11" t="s">
        <v>242</v>
      </c>
      <c r="D68" s="14">
        <f>SUM(D69:D73)</f>
        <v>100</v>
      </c>
      <c r="E68" s="14">
        <f>SUM(E69:E73)</f>
        <v>0</v>
      </c>
      <c r="F68" s="14">
        <f>SUM(F69:F73)</f>
        <v>0</v>
      </c>
      <c r="G68" s="62">
        <f t="shared" si="2"/>
        <v>0</v>
      </c>
      <c r="H68" s="62">
        <v>0</v>
      </c>
      <c r="I68" s="12"/>
    </row>
    <row r="69" spans="1:9" ht="51" hidden="1" customHeight="1">
      <c r="A69" s="16"/>
      <c r="B69" s="13" t="s">
        <v>244</v>
      </c>
      <c r="C69" s="11" t="s">
        <v>243</v>
      </c>
      <c r="D69" s="14">
        <v>0</v>
      </c>
      <c r="E69" s="14">
        <v>0</v>
      </c>
      <c r="F69" s="14">
        <v>0</v>
      </c>
      <c r="G69" s="62" t="e">
        <f t="shared" si="2"/>
        <v>#DIV/0!</v>
      </c>
      <c r="H69" s="62" t="e">
        <f t="shared" si="3"/>
        <v>#DIV/0!</v>
      </c>
      <c r="I69" s="12"/>
    </row>
    <row r="70" spans="1:9" ht="84" hidden="1" customHeight="1">
      <c r="A70" s="16"/>
      <c r="B70" s="13" t="s">
        <v>246</v>
      </c>
      <c r="C70" s="11" t="s">
        <v>245</v>
      </c>
      <c r="D70" s="14">
        <v>0</v>
      </c>
      <c r="E70" s="14">
        <v>0</v>
      </c>
      <c r="F70" s="14">
        <v>0</v>
      </c>
      <c r="G70" s="62" t="e">
        <f t="shared" si="2"/>
        <v>#DIV/0!</v>
      </c>
      <c r="H70" s="62" t="e">
        <f t="shared" si="3"/>
        <v>#DIV/0!</v>
      </c>
      <c r="I70" s="12"/>
    </row>
    <row r="71" spans="1:9" s="21" customFormat="1" ht="103.5" customHeight="1">
      <c r="A71" s="17"/>
      <c r="B71" s="18" t="s">
        <v>248</v>
      </c>
      <c r="C71" s="19" t="s">
        <v>247</v>
      </c>
      <c r="D71" s="20">
        <v>30</v>
      </c>
      <c r="E71" s="20">
        <v>0</v>
      </c>
      <c r="F71" s="20">
        <v>0</v>
      </c>
      <c r="G71" s="64">
        <f t="shared" si="2"/>
        <v>0</v>
      </c>
      <c r="H71" s="64">
        <v>0</v>
      </c>
      <c r="I71" s="59"/>
    </row>
    <row r="72" spans="1:9" s="21" customFormat="1" ht="195.75" customHeight="1">
      <c r="A72" s="17"/>
      <c r="B72" s="18" t="s">
        <v>250</v>
      </c>
      <c r="C72" s="19" t="s">
        <v>249</v>
      </c>
      <c r="D72" s="20">
        <v>20</v>
      </c>
      <c r="E72" s="20">
        <v>0</v>
      </c>
      <c r="F72" s="20">
        <v>0</v>
      </c>
      <c r="G72" s="64">
        <f t="shared" si="2"/>
        <v>0</v>
      </c>
      <c r="H72" s="64">
        <v>0</v>
      </c>
      <c r="I72" s="59"/>
    </row>
    <row r="73" spans="1:9" s="21" customFormat="1" ht="41.25" customHeight="1">
      <c r="A73" s="17"/>
      <c r="B73" s="18" t="s">
        <v>200</v>
      </c>
      <c r="C73" s="19" t="s">
        <v>199</v>
      </c>
      <c r="D73" s="20">
        <v>50</v>
      </c>
      <c r="E73" s="20">
        <v>0</v>
      </c>
      <c r="F73" s="20">
        <v>0</v>
      </c>
      <c r="G73" s="64">
        <f t="shared" si="2"/>
        <v>0</v>
      </c>
      <c r="H73" s="64">
        <v>0</v>
      </c>
      <c r="I73" s="59"/>
    </row>
    <row r="74" spans="1:9" ht="19.5" customHeight="1">
      <c r="A74" s="16" t="s">
        <v>39</v>
      </c>
      <c r="B74" s="13" t="s">
        <v>12</v>
      </c>
      <c r="C74" s="11"/>
      <c r="D74" s="14">
        <f>D80+D83+D87+D119+D75</f>
        <v>58649.799999999996</v>
      </c>
      <c r="E74" s="14">
        <f>E80+E83+E87+E119+E75</f>
        <v>16749.2</v>
      </c>
      <c r="F74" s="14">
        <f>F80+F83+F87+F119+F75</f>
        <v>4317.8999999999996</v>
      </c>
      <c r="G74" s="62">
        <f t="shared" si="2"/>
        <v>7.3621734430466934E-2</v>
      </c>
      <c r="H74" s="62">
        <f t="shared" si="3"/>
        <v>0.25779738733790269</v>
      </c>
      <c r="I74" s="12"/>
    </row>
    <row r="75" spans="1:9" ht="19.5" customHeight="1">
      <c r="A75" s="16" t="s">
        <v>186</v>
      </c>
      <c r="B75" s="13" t="s">
        <v>347</v>
      </c>
      <c r="C75" s="11"/>
      <c r="D75" s="14">
        <f>D76</f>
        <v>65</v>
      </c>
      <c r="E75" s="14">
        <f>E76</f>
        <v>11.4</v>
      </c>
      <c r="F75" s="14">
        <f>F76</f>
        <v>0</v>
      </c>
      <c r="G75" s="62">
        <f t="shared" si="2"/>
        <v>0</v>
      </c>
      <c r="H75" s="62">
        <f t="shared" si="3"/>
        <v>0</v>
      </c>
      <c r="I75" s="12"/>
    </row>
    <row r="76" spans="1:9" ht="69" hidden="1" customHeight="1">
      <c r="A76" s="16"/>
      <c r="B76" s="13" t="s">
        <v>193</v>
      </c>
      <c r="C76" s="11"/>
      <c r="D76" s="14">
        <f>D77+D78+D79</f>
        <v>65</v>
      </c>
      <c r="E76" s="14">
        <f>E77+E78+E79</f>
        <v>11.4</v>
      </c>
      <c r="F76" s="14">
        <f>F77+F78+F79</f>
        <v>0</v>
      </c>
      <c r="G76" s="62">
        <f t="shared" si="2"/>
        <v>0</v>
      </c>
      <c r="H76" s="62">
        <f t="shared" si="3"/>
        <v>0</v>
      </c>
      <c r="I76" s="12"/>
    </row>
    <row r="77" spans="1:9" s="21" customFormat="1" ht="19.5" customHeight="1">
      <c r="A77" s="17"/>
      <c r="B77" s="18" t="s">
        <v>188</v>
      </c>
      <c r="C77" s="19" t="s">
        <v>187</v>
      </c>
      <c r="D77" s="20">
        <v>15</v>
      </c>
      <c r="E77" s="20">
        <v>2.6</v>
      </c>
      <c r="F77" s="20">
        <v>0</v>
      </c>
      <c r="G77" s="64">
        <f t="shared" si="2"/>
        <v>0</v>
      </c>
      <c r="H77" s="64">
        <f t="shared" si="3"/>
        <v>0</v>
      </c>
      <c r="I77" s="59"/>
    </row>
    <row r="78" spans="1:9" s="21" customFormat="1" ht="56.25" customHeight="1">
      <c r="A78" s="17"/>
      <c r="B78" s="18" t="s">
        <v>191</v>
      </c>
      <c r="C78" s="61" t="s">
        <v>189</v>
      </c>
      <c r="D78" s="20">
        <v>50</v>
      </c>
      <c r="E78" s="20">
        <v>8.8000000000000007</v>
      </c>
      <c r="F78" s="20">
        <v>0</v>
      </c>
      <c r="G78" s="64">
        <f t="shared" si="2"/>
        <v>0</v>
      </c>
      <c r="H78" s="64">
        <f t="shared" si="3"/>
        <v>0</v>
      </c>
      <c r="I78" s="59"/>
    </row>
    <row r="79" spans="1:9" ht="25.5" hidden="1" customHeight="1">
      <c r="A79" s="16"/>
      <c r="B79" s="13" t="s">
        <v>192</v>
      </c>
      <c r="C79" s="30" t="s">
        <v>190</v>
      </c>
      <c r="D79" s="14"/>
      <c r="E79" s="14"/>
      <c r="F79" s="14">
        <v>0</v>
      </c>
      <c r="G79" s="62" t="e">
        <f t="shared" si="2"/>
        <v>#DIV/0!</v>
      </c>
      <c r="H79" s="62" t="e">
        <f t="shared" si="3"/>
        <v>#DIV/0!</v>
      </c>
      <c r="I79" s="12"/>
    </row>
    <row r="80" spans="1:9" ht="21.75" customHeight="1">
      <c r="A80" s="16" t="s">
        <v>99</v>
      </c>
      <c r="B80" s="13" t="s">
        <v>348</v>
      </c>
      <c r="C80" s="11"/>
      <c r="D80" s="14">
        <f>D81+D82</f>
        <v>28.2</v>
      </c>
      <c r="E80" s="14">
        <f>E81+E82</f>
        <v>0</v>
      </c>
      <c r="F80" s="14">
        <f>F81+F82</f>
        <v>0</v>
      </c>
      <c r="G80" s="62">
        <f t="shared" si="2"/>
        <v>0</v>
      </c>
      <c r="H80" s="62">
        <v>0</v>
      </c>
      <c r="I80" s="12"/>
    </row>
    <row r="81" spans="1:9" ht="99" hidden="1" customHeight="1">
      <c r="A81" s="16"/>
      <c r="B81" s="13" t="s">
        <v>105</v>
      </c>
      <c r="C81" s="11" t="s">
        <v>104</v>
      </c>
      <c r="D81" s="14"/>
      <c r="E81" s="14"/>
      <c r="F81" s="14"/>
      <c r="G81" s="62" t="e">
        <f t="shared" si="2"/>
        <v>#DIV/0!</v>
      </c>
      <c r="H81" s="62" t="e">
        <f t="shared" si="3"/>
        <v>#DIV/0!</v>
      </c>
      <c r="I81" s="12"/>
    </row>
    <row r="82" spans="1:9" s="21" customFormat="1" ht="98.25" customHeight="1">
      <c r="A82" s="17"/>
      <c r="B82" s="18" t="s">
        <v>252</v>
      </c>
      <c r="C82" s="19" t="s">
        <v>251</v>
      </c>
      <c r="D82" s="20">
        <v>28.2</v>
      </c>
      <c r="E82" s="20">
        <v>0</v>
      </c>
      <c r="F82" s="20">
        <v>0</v>
      </c>
      <c r="G82" s="64">
        <f t="shared" si="2"/>
        <v>0</v>
      </c>
      <c r="H82" s="64">
        <v>0</v>
      </c>
      <c r="I82" s="59"/>
    </row>
    <row r="83" spans="1:9" ht="27.75" customHeight="1">
      <c r="A83" s="16" t="s">
        <v>119</v>
      </c>
      <c r="B83" s="13" t="s">
        <v>349</v>
      </c>
      <c r="C83" s="11"/>
      <c r="D83" s="14">
        <f>D84</f>
        <v>5554</v>
      </c>
      <c r="E83" s="14">
        <f>E84</f>
        <v>1910.6</v>
      </c>
      <c r="F83" s="14">
        <f>F84</f>
        <v>1092.2</v>
      </c>
      <c r="G83" s="62">
        <f t="shared" si="2"/>
        <v>0.19665106229744328</v>
      </c>
      <c r="H83" s="62">
        <f t="shared" si="3"/>
        <v>0.57165288391081337</v>
      </c>
      <c r="I83" s="12"/>
    </row>
    <row r="84" spans="1:9" ht="42.75" hidden="1" customHeight="1">
      <c r="A84" s="16"/>
      <c r="B84" s="31" t="s">
        <v>141</v>
      </c>
      <c r="C84" s="38" t="s">
        <v>142</v>
      </c>
      <c r="D84" s="14">
        <f>D85+D86</f>
        <v>5554</v>
      </c>
      <c r="E84" s="14">
        <f>E85+E86</f>
        <v>1910.6</v>
      </c>
      <c r="F84" s="14">
        <f>F85+F86</f>
        <v>1092.2</v>
      </c>
      <c r="G84" s="62">
        <f t="shared" si="2"/>
        <v>0.19665106229744328</v>
      </c>
      <c r="H84" s="62">
        <f t="shared" si="3"/>
        <v>0.57165288391081337</v>
      </c>
      <c r="I84" s="12"/>
    </row>
    <row r="85" spans="1:9" ht="68.25" hidden="1" customHeight="1">
      <c r="A85" s="16"/>
      <c r="B85" s="31" t="s">
        <v>159</v>
      </c>
      <c r="C85" s="38" t="s">
        <v>160</v>
      </c>
      <c r="D85" s="14"/>
      <c r="E85" s="14"/>
      <c r="F85" s="14"/>
      <c r="G85" s="62" t="e">
        <f t="shared" si="2"/>
        <v>#DIV/0!</v>
      </c>
      <c r="H85" s="62" t="e">
        <f t="shared" si="3"/>
        <v>#DIV/0!</v>
      </c>
      <c r="I85" s="12"/>
    </row>
    <row r="86" spans="1:9" s="21" customFormat="1" ht="87.75" customHeight="1">
      <c r="A86" s="17"/>
      <c r="B86" s="33" t="s">
        <v>198</v>
      </c>
      <c r="C86" s="32" t="s">
        <v>197</v>
      </c>
      <c r="D86" s="20">
        <v>5554</v>
      </c>
      <c r="E86" s="20">
        <v>1910.6</v>
      </c>
      <c r="F86" s="20">
        <v>1092.2</v>
      </c>
      <c r="G86" s="64">
        <f t="shared" si="2"/>
        <v>0.19665106229744328</v>
      </c>
      <c r="H86" s="64">
        <f t="shared" si="3"/>
        <v>0.57165288391081337</v>
      </c>
      <c r="I86" s="59"/>
    </row>
    <row r="87" spans="1:9" ht="40.5" customHeight="1">
      <c r="A87" s="16" t="s">
        <v>54</v>
      </c>
      <c r="B87" s="13" t="s">
        <v>350</v>
      </c>
      <c r="C87" s="11"/>
      <c r="D87" s="14">
        <f>D88+D92+D98+D112+D117</f>
        <v>50882.6</v>
      </c>
      <c r="E87" s="14">
        <f>E88+E92+E98+E112+E117</f>
        <v>13892.699999999999</v>
      </c>
      <c r="F87" s="14">
        <f>F88+F92+F98+F112+F117</f>
        <v>3196.2</v>
      </c>
      <c r="G87" s="62">
        <f t="shared" si="2"/>
        <v>6.2815186330887174E-2</v>
      </c>
      <c r="H87" s="62">
        <f t="shared" si="3"/>
        <v>0.23006327063853679</v>
      </c>
      <c r="I87" s="12"/>
    </row>
    <row r="88" spans="1:9" ht="82.5" hidden="1" customHeight="1">
      <c r="A88" s="16"/>
      <c r="B88" s="13" t="s">
        <v>126</v>
      </c>
      <c r="C88" s="11" t="s">
        <v>103</v>
      </c>
      <c r="D88" s="14">
        <f>D90+D91+D89</f>
        <v>775</v>
      </c>
      <c r="E88" s="14">
        <f>E90+E91+E89</f>
        <v>0</v>
      </c>
      <c r="F88" s="14">
        <f>F90+F91+F89</f>
        <v>0</v>
      </c>
      <c r="G88" s="62">
        <f t="shared" si="2"/>
        <v>0</v>
      </c>
      <c r="H88" s="62">
        <v>0</v>
      </c>
      <c r="I88" s="12"/>
    </row>
    <row r="89" spans="1:9" s="21" customFormat="1" ht="39" customHeight="1">
      <c r="A89" s="17"/>
      <c r="B89" s="18" t="s">
        <v>254</v>
      </c>
      <c r="C89" s="19" t="s">
        <v>253</v>
      </c>
      <c r="D89" s="20">
        <v>775</v>
      </c>
      <c r="E89" s="20">
        <v>0</v>
      </c>
      <c r="F89" s="20">
        <v>0</v>
      </c>
      <c r="G89" s="64">
        <f t="shared" si="2"/>
        <v>0</v>
      </c>
      <c r="H89" s="64">
        <v>0</v>
      </c>
      <c r="I89" s="59"/>
    </row>
    <row r="90" spans="1:9" s="21" customFormat="1" ht="137.25" hidden="1" customHeight="1">
      <c r="A90" s="39"/>
      <c r="B90" s="18" t="s">
        <v>162</v>
      </c>
      <c r="C90" s="19" t="s">
        <v>161</v>
      </c>
      <c r="D90" s="20"/>
      <c r="E90" s="20"/>
      <c r="F90" s="20"/>
      <c r="G90" s="64" t="e">
        <f t="shared" si="2"/>
        <v>#DIV/0!</v>
      </c>
      <c r="H90" s="64" t="e">
        <f t="shared" si="3"/>
        <v>#DIV/0!</v>
      </c>
      <c r="I90" s="59"/>
    </row>
    <row r="91" spans="1:9" s="41" customFormat="1" ht="57" hidden="1" customHeight="1">
      <c r="A91" s="39"/>
      <c r="B91" s="33" t="s">
        <v>164</v>
      </c>
      <c r="C91" s="19" t="s">
        <v>163</v>
      </c>
      <c r="D91" s="20"/>
      <c r="E91" s="20"/>
      <c r="F91" s="20"/>
      <c r="G91" s="64" t="e">
        <f t="shared" si="2"/>
        <v>#DIV/0!</v>
      </c>
      <c r="H91" s="64" t="e">
        <f t="shared" si="3"/>
        <v>#DIV/0!</v>
      </c>
      <c r="I91" s="60"/>
    </row>
    <row r="92" spans="1:9" s="41" customFormat="1" ht="79.5" hidden="1" customHeight="1">
      <c r="A92" s="39"/>
      <c r="B92" s="33" t="s">
        <v>169</v>
      </c>
      <c r="C92" s="19" t="s">
        <v>168</v>
      </c>
      <c r="D92" s="20">
        <f>D93+D94+D95+D96+D97</f>
        <v>23256.2</v>
      </c>
      <c r="E92" s="20">
        <f>E93+E94+E95+E96+E97</f>
        <v>4599.5</v>
      </c>
      <c r="F92" s="20">
        <f>F93+F94+F95+F96+F97</f>
        <v>0</v>
      </c>
      <c r="G92" s="64">
        <f t="shared" si="2"/>
        <v>0</v>
      </c>
      <c r="H92" s="64">
        <f t="shared" si="3"/>
        <v>0</v>
      </c>
      <c r="I92" s="60"/>
    </row>
    <row r="93" spans="1:9" s="41" customFormat="1" ht="106.5" customHeight="1">
      <c r="A93" s="39"/>
      <c r="B93" s="33" t="s">
        <v>166</v>
      </c>
      <c r="C93" s="19" t="s">
        <v>165</v>
      </c>
      <c r="D93" s="20">
        <v>23256.2</v>
      </c>
      <c r="E93" s="20">
        <v>4599.5</v>
      </c>
      <c r="F93" s="20">
        <v>0</v>
      </c>
      <c r="G93" s="64">
        <f t="shared" si="2"/>
        <v>0</v>
      </c>
      <c r="H93" s="64">
        <f t="shared" si="3"/>
        <v>0</v>
      </c>
      <c r="I93" s="60"/>
    </row>
    <row r="94" spans="1:9" s="36" customFormat="1" ht="104.25" hidden="1" customHeight="1">
      <c r="A94" s="34"/>
      <c r="B94" s="31" t="s">
        <v>202</v>
      </c>
      <c r="C94" s="11" t="s">
        <v>201</v>
      </c>
      <c r="D94" s="14"/>
      <c r="E94" s="14"/>
      <c r="F94" s="14"/>
      <c r="G94" s="62" t="e">
        <f t="shared" si="2"/>
        <v>#DIV/0!</v>
      </c>
      <c r="H94" s="62" t="e">
        <f t="shared" si="3"/>
        <v>#DIV/0!</v>
      </c>
      <c r="I94" s="35"/>
    </row>
    <row r="95" spans="1:9" s="36" customFormat="1" ht="104.25" hidden="1" customHeight="1">
      <c r="A95" s="34"/>
      <c r="B95" s="31" t="s">
        <v>204</v>
      </c>
      <c r="C95" s="11" t="s">
        <v>203</v>
      </c>
      <c r="D95" s="14"/>
      <c r="E95" s="14"/>
      <c r="F95" s="14"/>
      <c r="G95" s="62" t="e">
        <f t="shared" si="2"/>
        <v>#DIV/0!</v>
      </c>
      <c r="H95" s="62" t="e">
        <f t="shared" si="3"/>
        <v>#DIV/0!</v>
      </c>
      <c r="I95" s="35"/>
    </row>
    <row r="96" spans="1:9" s="36" customFormat="1" ht="123" hidden="1" customHeight="1">
      <c r="A96" s="34"/>
      <c r="B96" s="31" t="s">
        <v>206</v>
      </c>
      <c r="C96" s="11" t="s">
        <v>205</v>
      </c>
      <c r="D96" s="14"/>
      <c r="E96" s="14"/>
      <c r="F96" s="14"/>
      <c r="G96" s="62" t="e">
        <f t="shared" si="2"/>
        <v>#DIV/0!</v>
      </c>
      <c r="H96" s="62" t="e">
        <f t="shared" si="3"/>
        <v>#DIV/0!</v>
      </c>
      <c r="I96" s="35"/>
    </row>
    <row r="97" spans="1:9" s="36" customFormat="1" ht="119.25" hidden="1" customHeight="1">
      <c r="A97" s="34"/>
      <c r="B97" s="31" t="s">
        <v>208</v>
      </c>
      <c r="C97" s="11" t="s">
        <v>207</v>
      </c>
      <c r="D97" s="14"/>
      <c r="E97" s="14"/>
      <c r="F97" s="14"/>
      <c r="G97" s="62" t="e">
        <f t="shared" si="2"/>
        <v>#DIV/0!</v>
      </c>
      <c r="H97" s="62" t="e">
        <f t="shared" si="3"/>
        <v>#DIV/0!</v>
      </c>
      <c r="I97" s="35"/>
    </row>
    <row r="98" spans="1:9" s="36" customFormat="1" ht="70.5" hidden="1" customHeight="1">
      <c r="A98" s="34"/>
      <c r="B98" s="31" t="s">
        <v>144</v>
      </c>
      <c r="C98" s="11" t="s">
        <v>167</v>
      </c>
      <c r="D98" s="14">
        <f>SUM(D99:D116)</f>
        <v>20225</v>
      </c>
      <c r="E98" s="14">
        <f>SUM(E99:E116)</f>
        <v>8385.2999999999993</v>
      </c>
      <c r="F98" s="14">
        <f>SUM(F99:F116)</f>
        <v>3196.2</v>
      </c>
      <c r="G98" s="62">
        <f t="shared" si="2"/>
        <v>0.15803213844252162</v>
      </c>
      <c r="H98" s="62">
        <f t="shared" si="3"/>
        <v>0.38116704232406712</v>
      </c>
      <c r="I98" s="35"/>
    </row>
    <row r="99" spans="1:9" s="41" customFormat="1" ht="18" customHeight="1">
      <c r="A99" s="39"/>
      <c r="B99" s="33" t="s">
        <v>351</v>
      </c>
      <c r="C99" s="37" t="s">
        <v>170</v>
      </c>
      <c r="D99" s="20">
        <v>1600</v>
      </c>
      <c r="E99" s="20">
        <v>280</v>
      </c>
      <c r="F99" s="20">
        <v>0</v>
      </c>
      <c r="G99" s="64">
        <f t="shared" si="2"/>
        <v>0</v>
      </c>
      <c r="H99" s="64">
        <f t="shared" si="3"/>
        <v>0</v>
      </c>
      <c r="I99" s="60"/>
    </row>
    <row r="100" spans="1:9" s="41" customFormat="1" ht="20.25" customHeight="1">
      <c r="A100" s="39"/>
      <c r="B100" s="33" t="s">
        <v>352</v>
      </c>
      <c r="C100" s="37" t="s">
        <v>171</v>
      </c>
      <c r="D100" s="20">
        <v>4025</v>
      </c>
      <c r="E100" s="20">
        <v>3053</v>
      </c>
      <c r="F100" s="20">
        <v>2810.6</v>
      </c>
      <c r="G100" s="64">
        <f t="shared" si="2"/>
        <v>0.69828571428571429</v>
      </c>
      <c r="H100" s="64">
        <f t="shared" si="3"/>
        <v>0.9206026858827383</v>
      </c>
      <c r="I100" s="60"/>
    </row>
    <row r="101" spans="1:9" s="41" customFormat="1" ht="38.25" customHeight="1">
      <c r="A101" s="39"/>
      <c r="B101" s="33" t="s">
        <v>353</v>
      </c>
      <c r="C101" s="37" t="s">
        <v>172</v>
      </c>
      <c r="D101" s="20">
        <v>975</v>
      </c>
      <c r="E101" s="20">
        <v>175</v>
      </c>
      <c r="F101" s="20">
        <v>0</v>
      </c>
      <c r="G101" s="64">
        <f t="shared" si="2"/>
        <v>0</v>
      </c>
      <c r="H101" s="64">
        <f t="shared" si="3"/>
        <v>0</v>
      </c>
      <c r="I101" s="60"/>
    </row>
    <row r="102" spans="1:9" s="41" customFormat="1" ht="44.25" customHeight="1">
      <c r="A102" s="39"/>
      <c r="B102" s="33" t="s">
        <v>354</v>
      </c>
      <c r="C102" s="37" t="s">
        <v>255</v>
      </c>
      <c r="D102" s="20">
        <v>8760</v>
      </c>
      <c r="E102" s="20">
        <v>3258</v>
      </c>
      <c r="F102" s="20">
        <v>0</v>
      </c>
      <c r="G102" s="64">
        <f t="shared" si="2"/>
        <v>0</v>
      </c>
      <c r="H102" s="64">
        <f t="shared" si="3"/>
        <v>0</v>
      </c>
      <c r="I102" s="60"/>
    </row>
    <row r="103" spans="1:9" s="41" customFormat="1" ht="27" customHeight="1">
      <c r="A103" s="39"/>
      <c r="B103" s="33" t="s">
        <v>257</v>
      </c>
      <c r="C103" s="37" t="s">
        <v>256</v>
      </c>
      <c r="D103" s="20">
        <v>3654.4</v>
      </c>
      <c r="E103" s="20">
        <v>1068.7</v>
      </c>
      <c r="F103" s="20">
        <v>0</v>
      </c>
      <c r="G103" s="64">
        <f t="shared" si="2"/>
        <v>0</v>
      </c>
      <c r="H103" s="64">
        <f t="shared" si="3"/>
        <v>0</v>
      </c>
      <c r="I103" s="60"/>
    </row>
    <row r="104" spans="1:9" s="41" customFormat="1" ht="94.5" hidden="1" customHeight="1">
      <c r="A104" s="39"/>
      <c r="B104" s="33" t="s">
        <v>259</v>
      </c>
      <c r="C104" s="37" t="s">
        <v>258</v>
      </c>
      <c r="D104" s="20"/>
      <c r="E104" s="20"/>
      <c r="F104" s="20"/>
      <c r="G104" s="64" t="e">
        <f t="shared" si="2"/>
        <v>#DIV/0!</v>
      </c>
      <c r="H104" s="64" t="e">
        <f t="shared" si="3"/>
        <v>#DIV/0!</v>
      </c>
      <c r="I104" s="60"/>
    </row>
    <row r="105" spans="1:9" s="41" customFormat="1" ht="33.75" customHeight="1">
      <c r="A105" s="39"/>
      <c r="B105" s="33" t="s">
        <v>182</v>
      </c>
      <c r="C105" s="37" t="s">
        <v>260</v>
      </c>
      <c r="D105" s="20">
        <v>800</v>
      </c>
      <c r="E105" s="20">
        <v>140</v>
      </c>
      <c r="F105" s="20">
        <v>0</v>
      </c>
      <c r="G105" s="64">
        <f t="shared" si="2"/>
        <v>0</v>
      </c>
      <c r="H105" s="64">
        <f t="shared" si="3"/>
        <v>0</v>
      </c>
      <c r="I105" s="60"/>
    </row>
    <row r="106" spans="1:9" s="41" customFormat="1" ht="69.75" hidden="1" customHeight="1">
      <c r="A106" s="39"/>
      <c r="B106" s="33" t="s">
        <v>173</v>
      </c>
      <c r="C106" s="37" t="s">
        <v>209</v>
      </c>
      <c r="D106" s="20"/>
      <c r="E106" s="20"/>
      <c r="F106" s="20"/>
      <c r="G106" s="64" t="e">
        <f t="shared" si="2"/>
        <v>#DIV/0!</v>
      </c>
      <c r="H106" s="64" t="e">
        <f t="shared" si="3"/>
        <v>#DIV/0!</v>
      </c>
      <c r="I106" s="60"/>
    </row>
    <row r="107" spans="1:9" s="41" customFormat="1" ht="59.25" hidden="1" customHeight="1">
      <c r="A107" s="39"/>
      <c r="B107" s="33" t="s">
        <v>215</v>
      </c>
      <c r="C107" s="37" t="s">
        <v>210</v>
      </c>
      <c r="D107" s="20"/>
      <c r="E107" s="20"/>
      <c r="F107" s="20"/>
      <c r="G107" s="64" t="e">
        <f t="shared" si="2"/>
        <v>#DIV/0!</v>
      </c>
      <c r="H107" s="64" t="e">
        <f t="shared" si="3"/>
        <v>#DIV/0!</v>
      </c>
      <c r="I107" s="60"/>
    </row>
    <row r="108" spans="1:9" s="41" customFormat="1" ht="59.25" hidden="1" customHeight="1">
      <c r="A108" s="39"/>
      <c r="B108" s="33" t="s">
        <v>216</v>
      </c>
      <c r="C108" s="37" t="s">
        <v>211</v>
      </c>
      <c r="D108" s="20"/>
      <c r="E108" s="20"/>
      <c r="F108" s="20"/>
      <c r="G108" s="64" t="e">
        <f t="shared" si="2"/>
        <v>#DIV/0!</v>
      </c>
      <c r="H108" s="64" t="e">
        <f t="shared" ref="H108:H171" si="4">F108/E108</f>
        <v>#DIV/0!</v>
      </c>
      <c r="I108" s="60"/>
    </row>
    <row r="109" spans="1:9" s="41" customFormat="1" ht="78.75" hidden="1" customHeight="1">
      <c r="A109" s="39"/>
      <c r="B109" s="33" t="s">
        <v>217</v>
      </c>
      <c r="C109" s="37" t="s">
        <v>212</v>
      </c>
      <c r="D109" s="20"/>
      <c r="E109" s="20"/>
      <c r="F109" s="20"/>
      <c r="G109" s="64" t="e">
        <f t="shared" si="2"/>
        <v>#DIV/0!</v>
      </c>
      <c r="H109" s="64" t="e">
        <f t="shared" si="4"/>
        <v>#DIV/0!</v>
      </c>
      <c r="I109" s="60"/>
    </row>
    <row r="110" spans="1:9" s="41" customFormat="1" ht="87.75" hidden="1" customHeight="1">
      <c r="A110" s="39"/>
      <c r="B110" s="33" t="s">
        <v>218</v>
      </c>
      <c r="C110" s="37" t="s">
        <v>213</v>
      </c>
      <c r="D110" s="20"/>
      <c r="E110" s="20"/>
      <c r="F110" s="20"/>
      <c r="G110" s="64" t="e">
        <f t="shared" si="2"/>
        <v>#DIV/0!</v>
      </c>
      <c r="H110" s="64" t="e">
        <f t="shared" si="4"/>
        <v>#DIV/0!</v>
      </c>
      <c r="I110" s="60"/>
    </row>
    <row r="111" spans="1:9" s="41" customFormat="1" ht="109.5" hidden="1" customHeight="1">
      <c r="A111" s="39"/>
      <c r="B111" s="33" t="s">
        <v>219</v>
      </c>
      <c r="C111" s="37" t="s">
        <v>214</v>
      </c>
      <c r="D111" s="20"/>
      <c r="E111" s="20"/>
      <c r="F111" s="20"/>
      <c r="G111" s="64" t="e">
        <f t="shared" si="2"/>
        <v>#DIV/0!</v>
      </c>
      <c r="H111" s="64" t="e">
        <f t="shared" si="4"/>
        <v>#DIV/0!</v>
      </c>
      <c r="I111" s="60"/>
    </row>
    <row r="112" spans="1:9" s="41" customFormat="1" ht="66" hidden="1" customHeight="1">
      <c r="A112" s="39"/>
      <c r="B112" s="33" t="s">
        <v>220</v>
      </c>
      <c r="C112" s="19" t="s">
        <v>221</v>
      </c>
      <c r="D112" s="20">
        <f>D113</f>
        <v>0</v>
      </c>
      <c r="E112" s="20">
        <f>E113</f>
        <v>0</v>
      </c>
      <c r="F112" s="20">
        <f>F113</f>
        <v>0</v>
      </c>
      <c r="G112" s="64" t="e">
        <f t="shared" si="2"/>
        <v>#DIV/0!</v>
      </c>
      <c r="H112" s="64" t="e">
        <f t="shared" si="4"/>
        <v>#DIV/0!</v>
      </c>
      <c r="I112" s="60"/>
    </row>
    <row r="113" spans="1:9" s="41" customFormat="1" ht="57.75" hidden="1" customHeight="1">
      <c r="A113" s="39"/>
      <c r="B113" s="33" t="s">
        <v>223</v>
      </c>
      <c r="C113" s="19" t="s">
        <v>222</v>
      </c>
      <c r="D113" s="20"/>
      <c r="E113" s="20"/>
      <c r="F113" s="20"/>
      <c r="G113" s="64" t="e">
        <f t="shared" si="2"/>
        <v>#DIV/0!</v>
      </c>
      <c r="H113" s="64" t="e">
        <f t="shared" si="4"/>
        <v>#DIV/0!</v>
      </c>
      <c r="I113" s="60"/>
    </row>
    <row r="114" spans="1:9" s="41" customFormat="1" ht="87.75" hidden="1" customHeight="1">
      <c r="A114" s="39"/>
      <c r="B114" s="33"/>
      <c r="C114" s="19"/>
      <c r="D114" s="20"/>
      <c r="E114" s="20"/>
      <c r="F114" s="20"/>
      <c r="G114" s="64" t="e">
        <f t="shared" si="2"/>
        <v>#DIV/0!</v>
      </c>
      <c r="H114" s="64" t="e">
        <f t="shared" si="4"/>
        <v>#DIV/0!</v>
      </c>
      <c r="I114" s="60"/>
    </row>
    <row r="115" spans="1:9" s="41" customFormat="1" ht="60.75" customHeight="1">
      <c r="A115" s="39"/>
      <c r="B115" s="33" t="s">
        <v>325</v>
      </c>
      <c r="C115" s="19" t="s">
        <v>324</v>
      </c>
      <c r="D115" s="20">
        <v>385.6</v>
      </c>
      <c r="E115" s="20">
        <v>385.6</v>
      </c>
      <c r="F115" s="20">
        <v>385.6</v>
      </c>
      <c r="G115" s="64">
        <f t="shared" si="2"/>
        <v>1</v>
      </c>
      <c r="H115" s="64">
        <f t="shared" si="4"/>
        <v>1</v>
      </c>
      <c r="I115" s="60"/>
    </row>
    <row r="116" spans="1:9" s="41" customFormat="1" ht="23.25" customHeight="1">
      <c r="A116" s="39"/>
      <c r="B116" s="33" t="s">
        <v>180</v>
      </c>
      <c r="C116" s="19" t="s">
        <v>179</v>
      </c>
      <c r="D116" s="20">
        <v>25</v>
      </c>
      <c r="E116" s="20">
        <v>25</v>
      </c>
      <c r="F116" s="20">
        <v>0</v>
      </c>
      <c r="G116" s="64">
        <f t="shared" si="2"/>
        <v>0</v>
      </c>
      <c r="H116" s="64">
        <f t="shared" si="4"/>
        <v>0</v>
      </c>
      <c r="I116" s="60"/>
    </row>
    <row r="117" spans="1:9" s="41" customFormat="1" ht="51.75" customHeight="1">
      <c r="A117" s="39"/>
      <c r="B117" s="33" t="s">
        <v>355</v>
      </c>
      <c r="C117" s="19" t="s">
        <v>326</v>
      </c>
      <c r="D117" s="20">
        <f>D118</f>
        <v>6626.4</v>
      </c>
      <c r="E117" s="20">
        <f>E118</f>
        <v>907.9</v>
      </c>
      <c r="F117" s="20">
        <f>F118</f>
        <v>0</v>
      </c>
      <c r="G117" s="64">
        <f t="shared" si="2"/>
        <v>0</v>
      </c>
      <c r="H117" s="64">
        <f t="shared" si="4"/>
        <v>0</v>
      </c>
      <c r="I117" s="60"/>
    </row>
    <row r="118" spans="1:9" s="36" customFormat="1" ht="72" hidden="1" customHeight="1">
      <c r="A118" s="34"/>
      <c r="B118" s="31" t="s">
        <v>327</v>
      </c>
      <c r="C118" s="11" t="s">
        <v>328</v>
      </c>
      <c r="D118" s="14">
        <v>6626.4</v>
      </c>
      <c r="E118" s="14">
        <v>907.9</v>
      </c>
      <c r="F118" s="14">
        <v>0</v>
      </c>
      <c r="G118" s="62">
        <f t="shared" si="2"/>
        <v>0</v>
      </c>
      <c r="H118" s="62">
        <f t="shared" si="4"/>
        <v>0</v>
      </c>
      <c r="I118" s="35"/>
    </row>
    <row r="119" spans="1:9" s="36" customFormat="1" ht="39" customHeight="1">
      <c r="A119" s="34" t="s">
        <v>40</v>
      </c>
      <c r="B119" s="31" t="s">
        <v>356</v>
      </c>
      <c r="C119" s="38"/>
      <c r="D119" s="14">
        <f>D120+D121</f>
        <v>2120</v>
      </c>
      <c r="E119" s="14">
        <f>E120+E121</f>
        <v>934.5</v>
      </c>
      <c r="F119" s="14">
        <f>F120+F121</f>
        <v>29.5</v>
      </c>
      <c r="G119" s="62">
        <f t="shared" si="2"/>
        <v>1.3915094339622642E-2</v>
      </c>
      <c r="H119" s="62">
        <f t="shared" si="4"/>
        <v>3.156768325307651E-2</v>
      </c>
      <c r="I119" s="35"/>
    </row>
    <row r="120" spans="1:9" s="41" customFormat="1" ht="37.5" customHeight="1">
      <c r="A120" s="39"/>
      <c r="B120" s="40" t="s">
        <v>55</v>
      </c>
      <c r="C120" s="19" t="s">
        <v>106</v>
      </c>
      <c r="D120" s="20">
        <v>270</v>
      </c>
      <c r="E120" s="20">
        <v>119.5</v>
      </c>
      <c r="F120" s="20">
        <v>29.5</v>
      </c>
      <c r="G120" s="64">
        <f t="shared" si="2"/>
        <v>0.10925925925925926</v>
      </c>
      <c r="H120" s="64">
        <f t="shared" si="4"/>
        <v>0.24686192468619247</v>
      </c>
      <c r="I120" s="60"/>
    </row>
    <row r="121" spans="1:9" s="41" customFormat="1" ht="66" hidden="1" customHeight="1">
      <c r="A121" s="39"/>
      <c r="B121" s="40" t="s">
        <v>120</v>
      </c>
      <c r="C121" s="19" t="s">
        <v>143</v>
      </c>
      <c r="D121" s="20">
        <f>SUM(D122:D127)</f>
        <v>1850</v>
      </c>
      <c r="E121" s="20">
        <f>SUM(E122:E127)</f>
        <v>815</v>
      </c>
      <c r="F121" s="20">
        <f>SUM(F122:F127)</f>
        <v>0</v>
      </c>
      <c r="G121" s="64">
        <f t="shared" si="2"/>
        <v>0</v>
      </c>
      <c r="H121" s="64">
        <f t="shared" si="4"/>
        <v>0</v>
      </c>
      <c r="I121" s="60"/>
    </row>
    <row r="122" spans="1:9" s="41" customFormat="1" ht="53.25" customHeight="1">
      <c r="A122" s="39"/>
      <c r="B122" s="40" t="s">
        <v>262</v>
      </c>
      <c r="C122" s="19" t="s">
        <v>261</v>
      </c>
      <c r="D122" s="20">
        <v>195</v>
      </c>
      <c r="E122" s="20">
        <v>87</v>
      </c>
      <c r="F122" s="20">
        <v>0</v>
      </c>
      <c r="G122" s="64">
        <f t="shared" si="2"/>
        <v>0</v>
      </c>
      <c r="H122" s="64">
        <f t="shared" si="4"/>
        <v>0</v>
      </c>
      <c r="I122" s="60"/>
    </row>
    <row r="123" spans="1:9" s="41" customFormat="1" ht="42.75" customHeight="1">
      <c r="A123" s="39"/>
      <c r="B123" s="40" t="s">
        <v>264</v>
      </c>
      <c r="C123" s="19" t="s">
        <v>263</v>
      </c>
      <c r="D123" s="20">
        <v>335</v>
      </c>
      <c r="E123" s="20">
        <v>114</v>
      </c>
      <c r="F123" s="20">
        <v>0</v>
      </c>
      <c r="G123" s="64">
        <f t="shared" si="2"/>
        <v>0</v>
      </c>
      <c r="H123" s="64">
        <f t="shared" si="4"/>
        <v>0</v>
      </c>
      <c r="I123" s="60"/>
    </row>
    <row r="124" spans="1:9" s="41" customFormat="1" ht="37.5" customHeight="1">
      <c r="A124" s="39"/>
      <c r="B124" s="40" t="s">
        <v>266</v>
      </c>
      <c r="C124" s="19" t="s">
        <v>265</v>
      </c>
      <c r="D124" s="20">
        <v>290</v>
      </c>
      <c r="E124" s="20">
        <v>90</v>
      </c>
      <c r="F124" s="20">
        <v>0</v>
      </c>
      <c r="G124" s="64">
        <f t="shared" si="2"/>
        <v>0</v>
      </c>
      <c r="H124" s="64">
        <f t="shared" si="4"/>
        <v>0</v>
      </c>
      <c r="I124" s="60"/>
    </row>
    <row r="125" spans="1:9" s="41" customFormat="1" ht="37.5" customHeight="1">
      <c r="A125" s="39"/>
      <c r="B125" s="40" t="s">
        <v>268</v>
      </c>
      <c r="C125" s="19" t="s">
        <v>267</v>
      </c>
      <c r="D125" s="20">
        <v>360</v>
      </c>
      <c r="E125" s="20">
        <v>220</v>
      </c>
      <c r="F125" s="20">
        <v>0</v>
      </c>
      <c r="G125" s="64">
        <f t="shared" si="2"/>
        <v>0</v>
      </c>
      <c r="H125" s="64">
        <f t="shared" si="4"/>
        <v>0</v>
      </c>
      <c r="I125" s="60"/>
    </row>
    <row r="126" spans="1:9" s="41" customFormat="1" ht="37.5" customHeight="1">
      <c r="A126" s="39"/>
      <c r="B126" s="40" t="s">
        <v>270</v>
      </c>
      <c r="C126" s="19" t="s">
        <v>269</v>
      </c>
      <c r="D126" s="20">
        <v>360</v>
      </c>
      <c r="E126" s="20">
        <v>178</v>
      </c>
      <c r="F126" s="20">
        <v>0</v>
      </c>
      <c r="G126" s="64">
        <f t="shared" si="2"/>
        <v>0</v>
      </c>
      <c r="H126" s="64">
        <f t="shared" si="4"/>
        <v>0</v>
      </c>
      <c r="I126" s="60"/>
    </row>
    <row r="127" spans="1:9" s="41" customFormat="1" ht="52.5" customHeight="1">
      <c r="A127" s="39"/>
      <c r="B127" s="40" t="s">
        <v>272</v>
      </c>
      <c r="C127" s="19" t="s">
        <v>271</v>
      </c>
      <c r="D127" s="20">
        <v>310</v>
      </c>
      <c r="E127" s="20">
        <v>126</v>
      </c>
      <c r="F127" s="20">
        <v>0</v>
      </c>
      <c r="G127" s="64">
        <f t="shared" si="2"/>
        <v>0</v>
      </c>
      <c r="H127" s="64">
        <f t="shared" si="4"/>
        <v>0</v>
      </c>
      <c r="I127" s="60"/>
    </row>
    <row r="128" spans="1:9" s="36" customFormat="1" ht="51" hidden="1" customHeight="1">
      <c r="A128" s="34"/>
      <c r="B128" s="29" t="s">
        <v>224</v>
      </c>
      <c r="C128" s="42" t="s">
        <v>225</v>
      </c>
      <c r="D128" s="14"/>
      <c r="E128" s="14"/>
      <c r="F128" s="14"/>
      <c r="G128" s="62" t="e">
        <f t="shared" si="2"/>
        <v>#DIV/0!</v>
      </c>
      <c r="H128" s="62" t="e">
        <f t="shared" si="4"/>
        <v>#DIV/0!</v>
      </c>
      <c r="I128" s="35"/>
    </row>
    <row r="129" spans="1:9" s="36" customFormat="1" ht="54" hidden="1" customHeight="1">
      <c r="A129" s="34"/>
      <c r="B129" s="29" t="s">
        <v>224</v>
      </c>
      <c r="C129" s="42" t="s">
        <v>226</v>
      </c>
      <c r="D129" s="14"/>
      <c r="E129" s="14"/>
      <c r="F129" s="14"/>
      <c r="G129" s="62" t="e">
        <f t="shared" si="2"/>
        <v>#DIV/0!</v>
      </c>
      <c r="H129" s="62" t="e">
        <f t="shared" si="4"/>
        <v>#DIV/0!</v>
      </c>
      <c r="I129" s="35"/>
    </row>
    <row r="130" spans="1:9" s="36" customFormat="1" ht="80.25" hidden="1" customHeight="1">
      <c r="A130" s="34"/>
      <c r="B130" s="29" t="s">
        <v>227</v>
      </c>
      <c r="C130" s="42" t="s">
        <v>174</v>
      </c>
      <c r="D130" s="14"/>
      <c r="E130" s="14"/>
      <c r="F130" s="14"/>
      <c r="G130" s="62" t="e">
        <f t="shared" si="2"/>
        <v>#DIV/0!</v>
      </c>
      <c r="H130" s="62" t="e">
        <f t="shared" si="4"/>
        <v>#DIV/0!</v>
      </c>
      <c r="I130" s="35"/>
    </row>
    <row r="131" spans="1:9" ht="30.75" customHeight="1">
      <c r="A131" s="16" t="s">
        <v>41</v>
      </c>
      <c r="B131" s="13" t="s">
        <v>13</v>
      </c>
      <c r="C131" s="11"/>
      <c r="D131" s="14">
        <f>D132+D136</f>
        <v>19781</v>
      </c>
      <c r="E131" s="14">
        <f>E132+E136</f>
        <v>11737.9</v>
      </c>
      <c r="F131" s="14">
        <f>F132+F136</f>
        <v>450.5</v>
      </c>
      <c r="G131" s="62">
        <f t="shared" si="2"/>
        <v>2.2774379455032606E-2</v>
      </c>
      <c r="H131" s="62">
        <f t="shared" si="4"/>
        <v>3.8379948713142896E-2</v>
      </c>
      <c r="I131" s="12"/>
    </row>
    <row r="132" spans="1:9" ht="18.75" customHeight="1">
      <c r="A132" s="16" t="s">
        <v>42</v>
      </c>
      <c r="B132" s="13" t="s">
        <v>357</v>
      </c>
      <c r="C132" s="11"/>
      <c r="D132" s="14">
        <f>D133+D134</f>
        <v>1500</v>
      </c>
      <c r="E132" s="14">
        <f>E133+E134</f>
        <v>262.5</v>
      </c>
      <c r="F132" s="14">
        <f>F133+F134</f>
        <v>0</v>
      </c>
      <c r="G132" s="62">
        <f t="shared" si="2"/>
        <v>0</v>
      </c>
      <c r="H132" s="62">
        <f t="shared" si="4"/>
        <v>0</v>
      </c>
      <c r="I132" s="12"/>
    </row>
    <row r="133" spans="1:9" s="21" customFormat="1" ht="33" customHeight="1">
      <c r="A133" s="17"/>
      <c r="B133" s="18" t="s">
        <v>80</v>
      </c>
      <c r="C133" s="19" t="s">
        <v>121</v>
      </c>
      <c r="D133" s="20">
        <v>1500</v>
      </c>
      <c r="E133" s="20">
        <v>262.5</v>
      </c>
      <c r="F133" s="20">
        <v>0</v>
      </c>
      <c r="G133" s="64">
        <f t="shared" si="2"/>
        <v>0</v>
      </c>
      <c r="H133" s="64">
        <f t="shared" si="4"/>
        <v>0</v>
      </c>
      <c r="I133" s="59"/>
    </row>
    <row r="134" spans="1:9" ht="39" hidden="1" customHeight="1">
      <c r="A134" s="16"/>
      <c r="B134" s="13" t="s">
        <v>120</v>
      </c>
      <c r="C134" s="11" t="s">
        <v>143</v>
      </c>
      <c r="D134" s="14"/>
      <c r="E134" s="14"/>
      <c r="F134" s="14"/>
      <c r="G134" s="62" t="e">
        <f t="shared" si="2"/>
        <v>#DIV/0!</v>
      </c>
      <c r="H134" s="62" t="e">
        <f t="shared" si="4"/>
        <v>#DIV/0!</v>
      </c>
      <c r="I134" s="12"/>
    </row>
    <row r="135" spans="1:9" ht="43.5" hidden="1" customHeight="1">
      <c r="A135" s="16"/>
      <c r="B135" s="13" t="s">
        <v>176</v>
      </c>
      <c r="C135" s="11" t="s">
        <v>175</v>
      </c>
      <c r="D135" s="14"/>
      <c r="E135" s="14"/>
      <c r="F135" s="14"/>
      <c r="G135" s="62" t="e">
        <f t="shared" si="2"/>
        <v>#DIV/0!</v>
      </c>
      <c r="H135" s="62" t="e">
        <f t="shared" si="4"/>
        <v>#DIV/0!</v>
      </c>
      <c r="I135" s="12"/>
    </row>
    <row r="136" spans="1:9">
      <c r="A136" s="16" t="s">
        <v>43</v>
      </c>
      <c r="B136" s="13" t="s">
        <v>359</v>
      </c>
      <c r="C136" s="11"/>
      <c r="D136" s="14">
        <f>D137+D140+D153+D162</f>
        <v>18281</v>
      </c>
      <c r="E136" s="14">
        <f>E137+E140+E153+E162</f>
        <v>11475.4</v>
      </c>
      <c r="F136" s="14">
        <f>F137+F140+F153+F162</f>
        <v>450.5</v>
      </c>
      <c r="G136" s="62">
        <f t="shared" si="2"/>
        <v>2.4643072042010831E-2</v>
      </c>
      <c r="H136" s="62">
        <f t="shared" si="4"/>
        <v>3.9257890792477823E-2</v>
      </c>
      <c r="I136" s="12"/>
    </row>
    <row r="137" spans="1:9" s="21" customFormat="1" ht="49.5">
      <c r="A137" s="17"/>
      <c r="B137" s="18" t="s">
        <v>317</v>
      </c>
      <c r="C137" s="19" t="s">
        <v>321</v>
      </c>
      <c r="D137" s="20">
        <f>SUM(D138:D139)</f>
        <v>9208.2000000000007</v>
      </c>
      <c r="E137" s="20">
        <f>SUM(E138:E139)</f>
        <v>9208.2000000000007</v>
      </c>
      <c r="F137" s="20">
        <f>SUM(F138:F139)</f>
        <v>53.5</v>
      </c>
      <c r="G137" s="64">
        <f t="shared" si="2"/>
        <v>5.8100388783909988E-3</v>
      </c>
      <c r="H137" s="64">
        <f t="shared" si="4"/>
        <v>5.8100388783909988E-3</v>
      </c>
      <c r="I137" s="59"/>
    </row>
    <row r="138" spans="1:9" ht="51.75" hidden="1" customHeight="1">
      <c r="A138" s="16"/>
      <c r="B138" s="13" t="s">
        <v>290</v>
      </c>
      <c r="C138" s="11" t="s">
        <v>318</v>
      </c>
      <c r="D138" s="14">
        <v>8933.2000000000007</v>
      </c>
      <c r="E138" s="14">
        <v>8933.2000000000007</v>
      </c>
      <c r="F138" s="14">
        <v>0</v>
      </c>
      <c r="G138" s="62">
        <f t="shared" si="2"/>
        <v>0</v>
      </c>
      <c r="H138" s="62">
        <f t="shared" si="4"/>
        <v>0</v>
      </c>
      <c r="I138" s="12"/>
    </row>
    <row r="139" spans="1:9" ht="83.25" hidden="1" customHeight="1">
      <c r="A139" s="16"/>
      <c r="B139" s="13" t="s">
        <v>320</v>
      </c>
      <c r="C139" s="11" t="s">
        <v>319</v>
      </c>
      <c r="D139" s="14">
        <v>275</v>
      </c>
      <c r="E139" s="14">
        <v>275</v>
      </c>
      <c r="F139" s="14">
        <v>53.5</v>
      </c>
      <c r="G139" s="62">
        <f t="shared" si="2"/>
        <v>0.19454545454545455</v>
      </c>
      <c r="H139" s="62">
        <f t="shared" si="4"/>
        <v>0.19454545454545455</v>
      </c>
      <c r="I139" s="12"/>
    </row>
    <row r="140" spans="1:9" ht="35.25" hidden="1" customHeight="1">
      <c r="A140" s="16"/>
      <c r="B140" s="13" t="s">
        <v>358</v>
      </c>
      <c r="C140" s="11"/>
      <c r="D140" s="14">
        <f>SUM(D141:D152)</f>
        <v>7127</v>
      </c>
      <c r="E140" s="14">
        <f>SUM(E141:E152)</f>
        <v>1921.3999999999999</v>
      </c>
      <c r="F140" s="14">
        <f>SUM(F141:F152)</f>
        <v>51.2</v>
      </c>
      <c r="G140" s="62">
        <f t="shared" si="2"/>
        <v>7.1839483653711239E-3</v>
      </c>
      <c r="H140" s="62">
        <f t="shared" si="4"/>
        <v>2.6647236390132199E-2</v>
      </c>
      <c r="I140" s="12"/>
    </row>
    <row r="141" spans="1:9" s="21" customFormat="1" ht="36" customHeight="1">
      <c r="A141" s="17"/>
      <c r="B141" s="18" t="s">
        <v>131</v>
      </c>
      <c r="C141" s="19" t="s">
        <v>130</v>
      </c>
      <c r="D141" s="20">
        <v>110</v>
      </c>
      <c r="E141" s="20">
        <v>19.3</v>
      </c>
      <c r="F141" s="20">
        <v>8.1</v>
      </c>
      <c r="G141" s="64">
        <f t="shared" si="2"/>
        <v>7.3636363636363639E-2</v>
      </c>
      <c r="H141" s="64">
        <f t="shared" si="4"/>
        <v>0.41968911917098445</v>
      </c>
      <c r="I141" s="59"/>
    </row>
    <row r="142" spans="1:9" s="21" customFormat="1" ht="84.75" hidden="1" customHeight="1">
      <c r="A142" s="17"/>
      <c r="B142" s="18" t="s">
        <v>274</v>
      </c>
      <c r="C142" s="19" t="s">
        <v>273</v>
      </c>
      <c r="D142" s="20">
        <v>0</v>
      </c>
      <c r="E142" s="20">
        <v>0</v>
      </c>
      <c r="F142" s="20">
        <v>0</v>
      </c>
      <c r="G142" s="64" t="e">
        <f t="shared" si="2"/>
        <v>#DIV/0!</v>
      </c>
      <c r="H142" s="64" t="e">
        <f t="shared" si="4"/>
        <v>#DIV/0!</v>
      </c>
      <c r="I142" s="59"/>
    </row>
    <row r="143" spans="1:9" s="21" customFormat="1" ht="84.75" hidden="1" customHeight="1">
      <c r="A143" s="17"/>
      <c r="B143" s="18" t="s">
        <v>276</v>
      </c>
      <c r="C143" s="19" t="s">
        <v>275</v>
      </c>
      <c r="D143" s="20">
        <v>0</v>
      </c>
      <c r="E143" s="20">
        <v>0</v>
      </c>
      <c r="F143" s="20">
        <v>0</v>
      </c>
      <c r="G143" s="64" t="e">
        <f t="shared" si="2"/>
        <v>#DIV/0!</v>
      </c>
      <c r="H143" s="64" t="e">
        <f t="shared" si="4"/>
        <v>#DIV/0!</v>
      </c>
      <c r="I143" s="59"/>
    </row>
    <row r="144" spans="1:9" s="21" customFormat="1" ht="36.75" customHeight="1">
      <c r="A144" s="17"/>
      <c r="B144" s="18" t="s">
        <v>232</v>
      </c>
      <c r="C144" s="19" t="s">
        <v>231</v>
      </c>
      <c r="D144" s="20">
        <v>342.5</v>
      </c>
      <c r="E144" s="20">
        <v>52.5</v>
      </c>
      <c r="F144" s="20">
        <v>43.1</v>
      </c>
      <c r="G144" s="64">
        <f t="shared" si="2"/>
        <v>0.12583941605839416</v>
      </c>
      <c r="H144" s="64">
        <f t="shared" si="4"/>
        <v>0.82095238095238099</v>
      </c>
      <c r="I144" s="59"/>
    </row>
    <row r="145" spans="1:9" s="21" customFormat="1" ht="33.75" customHeight="1">
      <c r="A145" s="17"/>
      <c r="B145" s="18" t="s">
        <v>278</v>
      </c>
      <c r="C145" s="19" t="s">
        <v>277</v>
      </c>
      <c r="D145" s="20">
        <v>700</v>
      </c>
      <c r="E145" s="20">
        <v>122.5</v>
      </c>
      <c r="F145" s="20">
        <v>0</v>
      </c>
      <c r="G145" s="64">
        <f t="shared" si="2"/>
        <v>0</v>
      </c>
      <c r="H145" s="64">
        <f t="shared" si="4"/>
        <v>0</v>
      </c>
      <c r="I145" s="59"/>
    </row>
    <row r="146" spans="1:9" s="21" customFormat="1" ht="36" customHeight="1">
      <c r="A146" s="17"/>
      <c r="B146" s="18" t="s">
        <v>280</v>
      </c>
      <c r="C146" s="19" t="s">
        <v>279</v>
      </c>
      <c r="D146" s="20">
        <v>500</v>
      </c>
      <c r="E146" s="20">
        <v>122.5</v>
      </c>
      <c r="F146" s="20">
        <v>0</v>
      </c>
      <c r="G146" s="64">
        <f t="shared" si="2"/>
        <v>0</v>
      </c>
      <c r="H146" s="64">
        <f t="shared" si="4"/>
        <v>0</v>
      </c>
      <c r="I146" s="59"/>
    </row>
    <row r="147" spans="1:9" s="21" customFormat="1" ht="26.25" customHeight="1">
      <c r="A147" s="17"/>
      <c r="B147" s="18" t="s">
        <v>282</v>
      </c>
      <c r="C147" s="19" t="s">
        <v>281</v>
      </c>
      <c r="D147" s="20">
        <v>700</v>
      </c>
      <c r="E147" s="20">
        <v>122.5</v>
      </c>
      <c r="F147" s="20">
        <v>0</v>
      </c>
      <c r="G147" s="64">
        <f t="shared" si="2"/>
        <v>0</v>
      </c>
      <c r="H147" s="64">
        <f t="shared" si="4"/>
        <v>0</v>
      </c>
      <c r="I147" s="59"/>
    </row>
    <row r="148" spans="1:9" s="21" customFormat="1" ht="25.5" customHeight="1">
      <c r="A148" s="17"/>
      <c r="B148" s="18" t="s">
        <v>284</v>
      </c>
      <c r="C148" s="19" t="s">
        <v>283</v>
      </c>
      <c r="D148" s="20">
        <v>700</v>
      </c>
      <c r="E148" s="20">
        <v>122.5</v>
      </c>
      <c r="F148" s="20">
        <v>0</v>
      </c>
      <c r="G148" s="64">
        <f t="shared" si="2"/>
        <v>0</v>
      </c>
      <c r="H148" s="64">
        <f t="shared" si="4"/>
        <v>0</v>
      </c>
      <c r="I148" s="59"/>
    </row>
    <row r="149" spans="1:9" s="21" customFormat="1" ht="84" customHeight="1">
      <c r="A149" s="17"/>
      <c r="B149" s="18" t="s">
        <v>286</v>
      </c>
      <c r="C149" s="19" t="s">
        <v>285</v>
      </c>
      <c r="D149" s="20">
        <v>82.5</v>
      </c>
      <c r="E149" s="20">
        <v>82.5</v>
      </c>
      <c r="F149" s="20">
        <v>0</v>
      </c>
      <c r="G149" s="64">
        <f t="shared" si="2"/>
        <v>0</v>
      </c>
      <c r="H149" s="64">
        <f t="shared" si="4"/>
        <v>0</v>
      </c>
      <c r="I149" s="59"/>
    </row>
    <row r="150" spans="1:9" s="21" customFormat="1" ht="40.5" hidden="1" customHeight="1">
      <c r="A150" s="17"/>
      <c r="B150" s="18" t="s">
        <v>288</v>
      </c>
      <c r="C150" s="19" t="s">
        <v>287</v>
      </c>
      <c r="D150" s="20">
        <v>0</v>
      </c>
      <c r="E150" s="20">
        <v>0</v>
      </c>
      <c r="F150" s="20">
        <v>0</v>
      </c>
      <c r="G150" s="64" t="e">
        <f t="shared" si="2"/>
        <v>#DIV/0!</v>
      </c>
      <c r="H150" s="64" t="e">
        <f t="shared" si="4"/>
        <v>#DIV/0!</v>
      </c>
      <c r="I150" s="59"/>
    </row>
    <row r="151" spans="1:9" s="21" customFormat="1" ht="40.5" hidden="1" customHeight="1">
      <c r="A151" s="17"/>
      <c r="B151" s="18" t="s">
        <v>290</v>
      </c>
      <c r="C151" s="19" t="s">
        <v>289</v>
      </c>
      <c r="D151" s="20">
        <v>0</v>
      </c>
      <c r="E151" s="20">
        <v>0</v>
      </c>
      <c r="F151" s="20">
        <v>0</v>
      </c>
      <c r="G151" s="64" t="e">
        <f t="shared" si="2"/>
        <v>#DIV/0!</v>
      </c>
      <c r="H151" s="64" t="e">
        <f t="shared" si="4"/>
        <v>#DIV/0!</v>
      </c>
      <c r="I151" s="59"/>
    </row>
    <row r="152" spans="1:9" s="21" customFormat="1" ht="65.25" customHeight="1">
      <c r="A152" s="17"/>
      <c r="B152" s="18" t="s">
        <v>292</v>
      </c>
      <c r="C152" s="19" t="s">
        <v>291</v>
      </c>
      <c r="D152" s="20">
        <v>3992</v>
      </c>
      <c r="E152" s="20">
        <v>1277.0999999999999</v>
      </c>
      <c r="F152" s="20">
        <v>0</v>
      </c>
      <c r="G152" s="64">
        <f t="shared" si="2"/>
        <v>0</v>
      </c>
      <c r="H152" s="64">
        <f t="shared" si="4"/>
        <v>0</v>
      </c>
      <c r="I152" s="59"/>
    </row>
    <row r="153" spans="1:9" ht="66" hidden="1" customHeight="1">
      <c r="A153" s="16"/>
      <c r="B153" s="13" t="s">
        <v>293</v>
      </c>
      <c r="C153" s="11" t="s">
        <v>314</v>
      </c>
      <c r="D153" s="14">
        <f>SUM(D154:D161)</f>
        <v>1600</v>
      </c>
      <c r="E153" s="14">
        <f>SUM(E154:E161)</f>
        <v>0</v>
      </c>
      <c r="F153" s="14">
        <f>SUM(F154:F161)</f>
        <v>0</v>
      </c>
      <c r="G153" s="62">
        <f t="shared" si="2"/>
        <v>0</v>
      </c>
      <c r="H153" s="62">
        <v>0</v>
      </c>
      <c r="I153" s="12"/>
    </row>
    <row r="154" spans="1:9" s="21" customFormat="1" ht="66" customHeight="1">
      <c r="A154" s="17"/>
      <c r="B154" s="18" t="s">
        <v>294</v>
      </c>
      <c r="C154" s="19" t="s">
        <v>295</v>
      </c>
      <c r="D154" s="20">
        <v>278.5</v>
      </c>
      <c r="E154" s="20">
        <v>0</v>
      </c>
      <c r="F154" s="20">
        <v>0</v>
      </c>
      <c r="G154" s="64">
        <f t="shared" si="2"/>
        <v>0</v>
      </c>
      <c r="H154" s="64">
        <v>0</v>
      </c>
      <c r="I154" s="59"/>
    </row>
    <row r="155" spans="1:9" s="21" customFormat="1" ht="66.75" customHeight="1">
      <c r="A155" s="17"/>
      <c r="B155" s="18" t="s">
        <v>297</v>
      </c>
      <c r="C155" s="19" t="s">
        <v>296</v>
      </c>
      <c r="D155" s="20">
        <v>66.5</v>
      </c>
      <c r="E155" s="20">
        <v>0</v>
      </c>
      <c r="F155" s="20">
        <v>0</v>
      </c>
      <c r="G155" s="64">
        <f t="shared" si="2"/>
        <v>0</v>
      </c>
      <c r="H155" s="64">
        <v>0</v>
      </c>
      <c r="I155" s="59"/>
    </row>
    <row r="156" spans="1:9" s="21" customFormat="1" ht="99.75" customHeight="1">
      <c r="A156" s="17"/>
      <c r="B156" s="18" t="s">
        <v>299</v>
      </c>
      <c r="C156" s="19" t="s">
        <v>298</v>
      </c>
      <c r="D156" s="20">
        <v>400</v>
      </c>
      <c r="E156" s="20">
        <v>0</v>
      </c>
      <c r="F156" s="20">
        <v>0</v>
      </c>
      <c r="G156" s="64">
        <f t="shared" si="2"/>
        <v>0</v>
      </c>
      <c r="H156" s="64">
        <v>0</v>
      </c>
      <c r="I156" s="59"/>
    </row>
    <row r="157" spans="1:9" s="21" customFormat="1" ht="71.25" customHeight="1">
      <c r="A157" s="17"/>
      <c r="B157" s="18" t="s">
        <v>301</v>
      </c>
      <c r="C157" s="19" t="s">
        <v>300</v>
      </c>
      <c r="D157" s="20">
        <v>20</v>
      </c>
      <c r="E157" s="20">
        <v>0</v>
      </c>
      <c r="F157" s="20">
        <v>0</v>
      </c>
      <c r="G157" s="64">
        <f t="shared" si="2"/>
        <v>0</v>
      </c>
      <c r="H157" s="64">
        <v>0</v>
      </c>
      <c r="I157" s="59"/>
    </row>
    <row r="158" spans="1:9" s="21" customFormat="1" ht="99.75" customHeight="1">
      <c r="A158" s="17"/>
      <c r="B158" s="18" t="s">
        <v>303</v>
      </c>
      <c r="C158" s="19" t="s">
        <v>302</v>
      </c>
      <c r="D158" s="20">
        <v>400</v>
      </c>
      <c r="E158" s="20">
        <v>0</v>
      </c>
      <c r="F158" s="20">
        <v>0</v>
      </c>
      <c r="G158" s="64">
        <f t="shared" si="2"/>
        <v>0</v>
      </c>
      <c r="H158" s="64">
        <v>0</v>
      </c>
      <c r="I158" s="59"/>
    </row>
    <row r="159" spans="1:9" s="21" customFormat="1" ht="82.5" customHeight="1">
      <c r="A159" s="17"/>
      <c r="B159" s="18" t="s">
        <v>305</v>
      </c>
      <c r="C159" s="19" t="s">
        <v>304</v>
      </c>
      <c r="D159" s="20">
        <v>20</v>
      </c>
      <c r="E159" s="20">
        <v>0</v>
      </c>
      <c r="F159" s="20">
        <v>0</v>
      </c>
      <c r="G159" s="64">
        <f t="shared" si="2"/>
        <v>0</v>
      </c>
      <c r="H159" s="64">
        <v>0</v>
      </c>
      <c r="I159" s="59"/>
    </row>
    <row r="160" spans="1:9" s="21" customFormat="1" ht="117" customHeight="1">
      <c r="A160" s="17"/>
      <c r="B160" s="18" t="s">
        <v>307</v>
      </c>
      <c r="C160" s="19" t="s">
        <v>306</v>
      </c>
      <c r="D160" s="20">
        <v>400</v>
      </c>
      <c r="E160" s="20">
        <v>0</v>
      </c>
      <c r="F160" s="20">
        <v>0</v>
      </c>
      <c r="G160" s="64">
        <f t="shared" si="2"/>
        <v>0</v>
      </c>
      <c r="H160" s="64">
        <v>0</v>
      </c>
      <c r="I160" s="59"/>
    </row>
    <row r="161" spans="1:9" s="21" customFormat="1" ht="100.5" customHeight="1">
      <c r="A161" s="17"/>
      <c r="B161" s="18" t="s">
        <v>309</v>
      </c>
      <c r="C161" s="19" t="s">
        <v>308</v>
      </c>
      <c r="D161" s="20">
        <v>15</v>
      </c>
      <c r="E161" s="20">
        <v>0</v>
      </c>
      <c r="F161" s="20">
        <v>0</v>
      </c>
      <c r="G161" s="64">
        <f t="shared" si="2"/>
        <v>0</v>
      </c>
      <c r="H161" s="64">
        <v>0</v>
      </c>
      <c r="I161" s="59"/>
    </row>
    <row r="162" spans="1:9" ht="47.25" hidden="1" customHeight="1">
      <c r="A162" s="16"/>
      <c r="B162" s="13" t="s">
        <v>310</v>
      </c>
      <c r="C162" s="11" t="s">
        <v>313</v>
      </c>
      <c r="D162" s="14">
        <f>SUM(D163)</f>
        <v>345.8</v>
      </c>
      <c r="E162" s="14">
        <f>SUM(E163)</f>
        <v>345.8</v>
      </c>
      <c r="F162" s="14">
        <f>SUM(F163)</f>
        <v>345.8</v>
      </c>
      <c r="G162" s="62">
        <f t="shared" si="2"/>
        <v>1</v>
      </c>
      <c r="H162" s="62">
        <f t="shared" si="4"/>
        <v>1</v>
      </c>
      <c r="I162" s="12"/>
    </row>
    <row r="163" spans="1:9" s="21" customFormat="1" ht="84" customHeight="1">
      <c r="A163" s="17"/>
      <c r="B163" s="18" t="s">
        <v>312</v>
      </c>
      <c r="C163" s="19" t="s">
        <v>311</v>
      </c>
      <c r="D163" s="20">
        <v>345.8</v>
      </c>
      <c r="E163" s="20">
        <v>345.8</v>
      </c>
      <c r="F163" s="20">
        <v>345.8</v>
      </c>
      <c r="G163" s="64">
        <f t="shared" si="2"/>
        <v>1</v>
      </c>
      <c r="H163" s="64">
        <f t="shared" si="4"/>
        <v>1</v>
      </c>
      <c r="I163" s="59"/>
    </row>
    <row r="164" spans="1:9" ht="39.75" hidden="1" customHeight="1">
      <c r="A164" s="16"/>
      <c r="B164" s="13" t="s">
        <v>178</v>
      </c>
      <c r="C164" s="11" t="s">
        <v>177</v>
      </c>
      <c r="D164" s="14"/>
      <c r="E164" s="14"/>
      <c r="F164" s="14"/>
      <c r="G164" s="62" t="e">
        <f t="shared" si="2"/>
        <v>#DIV/0!</v>
      </c>
      <c r="H164" s="62" t="e">
        <f t="shared" si="4"/>
        <v>#DIV/0!</v>
      </c>
      <c r="I164" s="12"/>
    </row>
    <row r="165" spans="1:9" ht="41.25" hidden="1" customHeight="1">
      <c r="A165" s="16"/>
      <c r="B165" s="13" t="s">
        <v>228</v>
      </c>
      <c r="C165" s="11" t="s">
        <v>229</v>
      </c>
      <c r="D165" s="14"/>
      <c r="E165" s="14"/>
      <c r="F165" s="14"/>
      <c r="G165" s="62" t="e">
        <f t="shared" si="2"/>
        <v>#DIV/0!</v>
      </c>
      <c r="H165" s="62" t="e">
        <f t="shared" si="4"/>
        <v>#DIV/0!</v>
      </c>
      <c r="I165" s="12"/>
    </row>
    <row r="166" spans="1:9" ht="29.25" hidden="1" customHeight="1">
      <c r="A166" s="16" t="s">
        <v>14</v>
      </c>
      <c r="B166" s="13" t="s">
        <v>15</v>
      </c>
      <c r="C166" s="11"/>
      <c r="D166" s="14">
        <f>D167</f>
        <v>0</v>
      </c>
      <c r="E166" s="14">
        <f>E167</f>
        <v>0</v>
      </c>
      <c r="F166" s="14">
        <f>F167</f>
        <v>0</v>
      </c>
      <c r="G166" s="62" t="e">
        <f t="shared" si="2"/>
        <v>#DIV/0!</v>
      </c>
      <c r="H166" s="62" t="e">
        <f t="shared" si="4"/>
        <v>#DIV/0!</v>
      </c>
      <c r="I166" s="12"/>
    </row>
    <row r="167" spans="1:9" ht="41.25" hidden="1" customHeight="1">
      <c r="A167" s="16"/>
      <c r="B167" s="13" t="s">
        <v>323</v>
      </c>
      <c r="C167" s="11" t="s">
        <v>322</v>
      </c>
      <c r="D167" s="14">
        <v>0</v>
      </c>
      <c r="E167" s="14">
        <v>0</v>
      </c>
      <c r="F167" s="14">
        <v>0</v>
      </c>
      <c r="G167" s="62" t="e">
        <f t="shared" si="2"/>
        <v>#DIV/0!</v>
      </c>
      <c r="H167" s="62" t="e">
        <f t="shared" si="4"/>
        <v>#DIV/0!</v>
      </c>
      <c r="I167" s="12"/>
    </row>
    <row r="168" spans="1:9" ht="22.5" customHeight="1">
      <c r="A168" s="16" t="s">
        <v>16</v>
      </c>
      <c r="B168" s="13" t="s">
        <v>17</v>
      </c>
      <c r="C168" s="11"/>
      <c r="D168" s="14">
        <f>D169+D170+D173+D174+D171+D172</f>
        <v>603803.10000000009</v>
      </c>
      <c r="E168" s="14">
        <f>E169+E170+E173+E174+E171+E172</f>
        <v>197132.6</v>
      </c>
      <c r="F168" s="14">
        <f>F169+F170+F173+F174+F171+F172</f>
        <v>134182.1</v>
      </c>
      <c r="G168" s="62">
        <f t="shared" si="2"/>
        <v>0.22222823963639801</v>
      </c>
      <c r="H168" s="62">
        <f t="shared" si="4"/>
        <v>0.68066925511051957</v>
      </c>
      <c r="I168" s="12"/>
    </row>
    <row r="169" spans="1:9" ht="20.25" customHeight="1">
      <c r="A169" s="16" t="s">
        <v>18</v>
      </c>
      <c r="B169" s="13" t="s">
        <v>71</v>
      </c>
      <c r="C169" s="11" t="s">
        <v>18</v>
      </c>
      <c r="D169" s="14">
        <v>165232.5</v>
      </c>
      <c r="E169" s="14">
        <v>46228.5</v>
      </c>
      <c r="F169" s="14">
        <v>34758.699999999997</v>
      </c>
      <c r="G169" s="62">
        <f t="shared" si="2"/>
        <v>0.21036236817817316</v>
      </c>
      <c r="H169" s="62">
        <f t="shared" si="4"/>
        <v>0.7518889862314373</v>
      </c>
      <c r="I169" s="12"/>
    </row>
    <row r="170" spans="1:9" ht="20.25" customHeight="1">
      <c r="A170" s="16" t="s">
        <v>19</v>
      </c>
      <c r="B170" s="13" t="s">
        <v>72</v>
      </c>
      <c r="C170" s="11" t="s">
        <v>19</v>
      </c>
      <c r="D170" s="14">
        <v>390238.8</v>
      </c>
      <c r="E170" s="14">
        <v>136839</v>
      </c>
      <c r="F170" s="14">
        <v>90598.1</v>
      </c>
      <c r="G170" s="62">
        <f t="shared" si="2"/>
        <v>0.23216066675071778</v>
      </c>
      <c r="H170" s="62">
        <f t="shared" si="4"/>
        <v>0.66207806254065005</v>
      </c>
      <c r="I170" s="12"/>
    </row>
    <row r="171" spans="1:9" ht="20.25" customHeight="1">
      <c r="A171" s="16" t="s">
        <v>122</v>
      </c>
      <c r="B171" s="13" t="s">
        <v>123</v>
      </c>
      <c r="C171" s="11" t="s">
        <v>122</v>
      </c>
      <c r="D171" s="14">
        <v>17342.400000000001</v>
      </c>
      <c r="E171" s="14">
        <v>6797.6</v>
      </c>
      <c r="F171" s="14">
        <v>3782.6</v>
      </c>
      <c r="G171" s="62">
        <f t="shared" ref="G171:G201" si="5">F171/D171</f>
        <v>0.2181128332872036</v>
      </c>
      <c r="H171" s="62">
        <f t="shared" si="4"/>
        <v>0.55646110391903025</v>
      </c>
      <c r="I171" s="12"/>
    </row>
    <row r="172" spans="1:9" ht="47.25" customHeight="1">
      <c r="A172" s="16" t="s">
        <v>194</v>
      </c>
      <c r="B172" s="13" t="s">
        <v>195</v>
      </c>
      <c r="C172" s="11" t="s">
        <v>194</v>
      </c>
      <c r="D172" s="14">
        <v>160</v>
      </c>
      <c r="E172" s="14">
        <v>55.6</v>
      </c>
      <c r="F172" s="14">
        <v>3</v>
      </c>
      <c r="G172" s="62">
        <f t="shared" si="5"/>
        <v>1.8749999999999999E-2</v>
      </c>
      <c r="H172" s="62">
        <f t="shared" ref="H172:H200" si="6">F172/E172</f>
        <v>5.3956834532374098E-2</v>
      </c>
      <c r="I172" s="12"/>
    </row>
    <row r="173" spans="1:9" ht="20.25" customHeight="1">
      <c r="A173" s="16" t="s">
        <v>20</v>
      </c>
      <c r="B173" s="13" t="s">
        <v>100</v>
      </c>
      <c r="C173" s="11" t="s">
        <v>20</v>
      </c>
      <c r="D173" s="14">
        <v>5359.9</v>
      </c>
      <c r="E173" s="14">
        <v>403.5</v>
      </c>
      <c r="F173" s="14">
        <v>89.8</v>
      </c>
      <c r="G173" s="62">
        <f t="shared" si="5"/>
        <v>1.6754043918729828E-2</v>
      </c>
      <c r="H173" s="62">
        <f t="shared" si="6"/>
        <v>0.2225526641883519</v>
      </c>
      <c r="I173" s="12"/>
    </row>
    <row r="174" spans="1:9" ht="20.25" customHeight="1">
      <c r="A174" s="16" t="s">
        <v>21</v>
      </c>
      <c r="B174" s="13" t="s">
        <v>125</v>
      </c>
      <c r="C174" s="11" t="s">
        <v>21</v>
      </c>
      <c r="D174" s="14">
        <v>25469.5</v>
      </c>
      <c r="E174" s="14">
        <v>6808.4</v>
      </c>
      <c r="F174" s="14">
        <v>4949.8999999999996</v>
      </c>
      <c r="G174" s="62">
        <f t="shared" si="5"/>
        <v>0.19434617876283397</v>
      </c>
      <c r="H174" s="62">
        <f t="shared" si="6"/>
        <v>0.72702837671112153</v>
      </c>
      <c r="I174" s="12"/>
    </row>
    <row r="175" spans="1:9" ht="20.25" customHeight="1">
      <c r="A175" s="16" t="s">
        <v>22</v>
      </c>
      <c r="B175" s="13" t="s">
        <v>73</v>
      </c>
      <c r="C175" s="11"/>
      <c r="D175" s="14">
        <f>D176++D177</f>
        <v>117580.7</v>
      </c>
      <c r="E175" s="14">
        <f>E176++E177</f>
        <v>26991.8</v>
      </c>
      <c r="F175" s="14">
        <f>F176++F177</f>
        <v>22421.7</v>
      </c>
      <c r="G175" s="62">
        <f t="shared" si="5"/>
        <v>0.19069200982814358</v>
      </c>
      <c r="H175" s="62">
        <f t="shared" si="6"/>
        <v>0.83068561563141408</v>
      </c>
      <c r="I175" s="12"/>
    </row>
    <row r="176" spans="1:9" ht="20.25" customHeight="1">
      <c r="A176" s="16" t="s">
        <v>23</v>
      </c>
      <c r="B176" s="13" t="s">
        <v>24</v>
      </c>
      <c r="C176" s="11" t="s">
        <v>23</v>
      </c>
      <c r="D176" s="14">
        <v>92367.5</v>
      </c>
      <c r="E176" s="14">
        <v>21000</v>
      </c>
      <c r="F176" s="14">
        <v>16780.7</v>
      </c>
      <c r="G176" s="62">
        <f t="shared" si="5"/>
        <v>0.18167320756759683</v>
      </c>
      <c r="H176" s="62">
        <f t="shared" si="6"/>
        <v>0.79908095238095245</v>
      </c>
      <c r="I176" s="12"/>
    </row>
    <row r="177" spans="1:9" ht="20.25" customHeight="1">
      <c r="A177" s="16" t="s">
        <v>25</v>
      </c>
      <c r="B177" s="13" t="s">
        <v>136</v>
      </c>
      <c r="C177" s="11" t="s">
        <v>25</v>
      </c>
      <c r="D177" s="14">
        <v>25213.200000000001</v>
      </c>
      <c r="E177" s="14">
        <v>5991.8</v>
      </c>
      <c r="F177" s="14">
        <v>5641</v>
      </c>
      <c r="G177" s="62">
        <f t="shared" si="5"/>
        <v>0.22373201338981169</v>
      </c>
      <c r="H177" s="62">
        <f t="shared" si="6"/>
        <v>0.94145331953670008</v>
      </c>
      <c r="I177" s="12"/>
    </row>
    <row r="178" spans="1:9" ht="20.25" customHeight="1">
      <c r="A178" s="34" t="s">
        <v>26</v>
      </c>
      <c r="B178" s="29" t="s">
        <v>27</v>
      </c>
      <c r="C178" s="11"/>
      <c r="D178" s="14">
        <f>D179+D180+D181+D182+D183+D184</f>
        <v>23841.3</v>
      </c>
      <c r="E178" s="14">
        <f>E179+E180+E181+E182+E183+E189+E184</f>
        <v>7703.2000000000007</v>
      </c>
      <c r="F178" s="14">
        <f>F179+F180+F181+F182+F183+F189+F184</f>
        <v>7020.4</v>
      </c>
      <c r="G178" s="62">
        <f t="shared" si="5"/>
        <v>0.29446380860104104</v>
      </c>
      <c r="H178" s="62">
        <f t="shared" si="6"/>
        <v>0.91136151209886784</v>
      </c>
      <c r="I178" s="12"/>
    </row>
    <row r="179" spans="1:9" ht="34.5" customHeight="1">
      <c r="A179" s="34" t="s">
        <v>28</v>
      </c>
      <c r="B179" s="29" t="s">
        <v>89</v>
      </c>
      <c r="C179" s="11" t="s">
        <v>28</v>
      </c>
      <c r="D179" s="14">
        <v>1305.9000000000001</v>
      </c>
      <c r="E179" s="14">
        <v>324.60000000000002</v>
      </c>
      <c r="F179" s="14">
        <v>264.8</v>
      </c>
      <c r="G179" s="62">
        <f t="shared" si="5"/>
        <v>0.20277203461214488</v>
      </c>
      <c r="H179" s="62">
        <f t="shared" si="6"/>
        <v>0.81577325939617984</v>
      </c>
      <c r="I179" s="12"/>
    </row>
    <row r="180" spans="1:9" ht="35.25" customHeight="1">
      <c r="A180" s="34" t="s">
        <v>29</v>
      </c>
      <c r="B180" s="29" t="s">
        <v>124</v>
      </c>
      <c r="C180" s="11" t="s">
        <v>29</v>
      </c>
      <c r="D180" s="14">
        <v>16626.8</v>
      </c>
      <c r="E180" s="14">
        <v>5219.3</v>
      </c>
      <c r="F180" s="14">
        <v>4912.8999999999996</v>
      </c>
      <c r="G180" s="62">
        <f t="shared" si="5"/>
        <v>0.2954807900497991</v>
      </c>
      <c r="H180" s="62">
        <f t="shared" si="6"/>
        <v>0.94129480964880341</v>
      </c>
      <c r="I180" s="12"/>
    </row>
    <row r="181" spans="1:9" ht="25.5" customHeight="1">
      <c r="A181" s="34" t="s">
        <v>30</v>
      </c>
      <c r="B181" s="29" t="s">
        <v>196</v>
      </c>
      <c r="C181" s="11" t="s">
        <v>30</v>
      </c>
      <c r="D181" s="14">
        <f>10+5330.8</f>
        <v>5340.8</v>
      </c>
      <c r="E181" s="14">
        <f>2.5+2156.8</f>
        <v>2159.3000000000002</v>
      </c>
      <c r="F181" s="14">
        <f>1.3+1841.4</f>
        <v>1842.7</v>
      </c>
      <c r="G181" s="62">
        <f t="shared" si="5"/>
        <v>0.3450232174955063</v>
      </c>
      <c r="H181" s="62">
        <f t="shared" si="6"/>
        <v>0.85337840966980039</v>
      </c>
      <c r="I181" s="12"/>
    </row>
    <row r="182" spans="1:9" ht="60.75" customHeight="1">
      <c r="A182" s="34" t="s">
        <v>30</v>
      </c>
      <c r="B182" s="29" t="s">
        <v>360</v>
      </c>
      <c r="C182" s="11" t="s">
        <v>145</v>
      </c>
      <c r="D182" s="14">
        <f>364+203.8</f>
        <v>567.79999999999995</v>
      </c>
      <c r="E182" s="14">
        <v>0</v>
      </c>
      <c r="F182" s="14">
        <v>0</v>
      </c>
      <c r="G182" s="62">
        <f t="shared" si="5"/>
        <v>0</v>
      </c>
      <c r="H182" s="62">
        <v>0</v>
      </c>
      <c r="I182" s="12"/>
    </row>
    <row r="183" spans="1:9" ht="51" hidden="1" customHeight="1">
      <c r="A183" s="34" t="s">
        <v>30</v>
      </c>
      <c r="B183" s="29" t="s">
        <v>147</v>
      </c>
      <c r="C183" s="11" t="s">
        <v>146</v>
      </c>
      <c r="D183" s="14">
        <f>203.8-203.8</f>
        <v>0</v>
      </c>
      <c r="E183" s="14">
        <v>0</v>
      </c>
      <c r="F183" s="14">
        <v>0</v>
      </c>
      <c r="G183" s="62" t="e">
        <f t="shared" si="5"/>
        <v>#DIV/0!</v>
      </c>
      <c r="H183" s="62">
        <v>0</v>
      </c>
      <c r="I183" s="12"/>
    </row>
    <row r="184" spans="1:9" ht="88.5" hidden="1" customHeight="1">
      <c r="A184" s="34"/>
      <c r="B184" s="29" t="s">
        <v>315</v>
      </c>
      <c r="C184" s="11" t="s">
        <v>316</v>
      </c>
      <c r="D184" s="14">
        <f>5330.8-5330.8</f>
        <v>0</v>
      </c>
      <c r="E184" s="14">
        <f>2156.8-2156.8</f>
        <v>0</v>
      </c>
      <c r="F184" s="14">
        <f>1841.4-1841.4</f>
        <v>0</v>
      </c>
      <c r="G184" s="62" t="e">
        <f t="shared" si="5"/>
        <v>#DIV/0!</v>
      </c>
      <c r="H184" s="62" t="e">
        <f t="shared" si="6"/>
        <v>#DIV/0!</v>
      </c>
      <c r="I184" s="12"/>
    </row>
    <row r="185" spans="1:9" ht="45.75" hidden="1" customHeight="1">
      <c r="A185" s="16" t="s">
        <v>29</v>
      </c>
      <c r="B185" s="13" t="s">
        <v>92</v>
      </c>
      <c r="C185" s="11" t="s">
        <v>93</v>
      </c>
      <c r="D185" s="14"/>
      <c r="E185" s="14"/>
      <c r="F185" s="14"/>
      <c r="G185" s="62" t="e">
        <f t="shared" si="5"/>
        <v>#DIV/0!</v>
      </c>
      <c r="H185" s="62" t="e">
        <f t="shared" si="6"/>
        <v>#DIV/0!</v>
      </c>
      <c r="I185" s="12"/>
    </row>
    <row r="186" spans="1:9" ht="60.75" hidden="1" customHeight="1">
      <c r="A186" s="16" t="s">
        <v>29</v>
      </c>
      <c r="B186" s="13" t="s">
        <v>81</v>
      </c>
      <c r="C186" s="11" t="s">
        <v>82</v>
      </c>
      <c r="D186" s="14"/>
      <c r="E186" s="14"/>
      <c r="F186" s="14"/>
      <c r="G186" s="62" t="e">
        <f t="shared" si="5"/>
        <v>#DIV/0!</v>
      </c>
      <c r="H186" s="62" t="e">
        <f t="shared" si="6"/>
        <v>#DIV/0!</v>
      </c>
      <c r="I186" s="12"/>
    </row>
    <row r="187" spans="1:9" ht="49.5" hidden="1" customHeight="1">
      <c r="A187" s="16" t="s">
        <v>29</v>
      </c>
      <c r="B187" s="13" t="s">
        <v>94</v>
      </c>
      <c r="C187" s="11" t="s">
        <v>95</v>
      </c>
      <c r="D187" s="14"/>
      <c r="E187" s="14"/>
      <c r="F187" s="14"/>
      <c r="G187" s="62" t="e">
        <f t="shared" si="5"/>
        <v>#DIV/0!</v>
      </c>
      <c r="H187" s="62" t="e">
        <f t="shared" si="6"/>
        <v>#DIV/0!</v>
      </c>
      <c r="I187" s="12"/>
    </row>
    <row r="188" spans="1:9" ht="33" hidden="1" customHeight="1">
      <c r="A188" s="16" t="s">
        <v>29</v>
      </c>
      <c r="B188" s="13" t="s">
        <v>97</v>
      </c>
      <c r="C188" s="11" t="s">
        <v>96</v>
      </c>
      <c r="D188" s="14"/>
      <c r="E188" s="14"/>
      <c r="F188" s="14"/>
      <c r="G188" s="62" t="e">
        <f t="shared" si="5"/>
        <v>#DIV/0!</v>
      </c>
      <c r="H188" s="62" t="e">
        <f t="shared" si="6"/>
        <v>#DIV/0!</v>
      </c>
      <c r="I188" s="12"/>
    </row>
    <row r="189" spans="1:9" ht="36" hidden="1" customHeight="1">
      <c r="A189" s="16" t="s">
        <v>30</v>
      </c>
      <c r="B189" s="13" t="s">
        <v>108</v>
      </c>
      <c r="C189" s="11" t="s">
        <v>107</v>
      </c>
      <c r="D189" s="14"/>
      <c r="E189" s="14"/>
      <c r="F189" s="14"/>
      <c r="G189" s="62" t="e">
        <f t="shared" si="5"/>
        <v>#DIV/0!</v>
      </c>
      <c r="H189" s="62" t="e">
        <f t="shared" si="6"/>
        <v>#DIV/0!</v>
      </c>
      <c r="I189" s="12"/>
    </row>
    <row r="190" spans="1:9" ht="26.25" customHeight="1">
      <c r="A190" s="16" t="s">
        <v>31</v>
      </c>
      <c r="B190" s="13" t="s">
        <v>57</v>
      </c>
      <c r="C190" s="11"/>
      <c r="D190" s="14">
        <f>D191</f>
        <v>621.70000000000005</v>
      </c>
      <c r="E190" s="14">
        <f>E191</f>
        <v>172.8</v>
      </c>
      <c r="F190" s="14">
        <f>F191</f>
        <v>170.6</v>
      </c>
      <c r="G190" s="62">
        <f t="shared" si="5"/>
        <v>0.27440887888048893</v>
      </c>
      <c r="H190" s="62">
        <f t="shared" si="6"/>
        <v>0.98726851851851838</v>
      </c>
      <c r="I190" s="12"/>
    </row>
    <row r="191" spans="1:9" ht="34.5" customHeight="1">
      <c r="A191" s="16" t="s">
        <v>58</v>
      </c>
      <c r="B191" s="13" t="s">
        <v>59</v>
      </c>
      <c r="C191" s="11" t="s">
        <v>58</v>
      </c>
      <c r="D191" s="14">
        <v>621.70000000000005</v>
      </c>
      <c r="E191" s="14">
        <v>172.8</v>
      </c>
      <c r="F191" s="14">
        <v>170.6</v>
      </c>
      <c r="G191" s="62">
        <f t="shared" si="5"/>
        <v>0.27440887888048893</v>
      </c>
      <c r="H191" s="62">
        <f t="shared" si="6"/>
        <v>0.98726851851851838</v>
      </c>
      <c r="I191" s="12"/>
    </row>
    <row r="192" spans="1:9" ht="27" customHeight="1">
      <c r="A192" s="16" t="s">
        <v>60</v>
      </c>
      <c r="B192" s="13" t="s">
        <v>61</v>
      </c>
      <c r="C192" s="11"/>
      <c r="D192" s="14">
        <f>D193</f>
        <v>841.4</v>
      </c>
      <c r="E192" s="14">
        <f>E193</f>
        <v>164.5</v>
      </c>
      <c r="F192" s="14">
        <f>F193</f>
        <v>146.5</v>
      </c>
      <c r="G192" s="62">
        <f t="shared" si="5"/>
        <v>0.17411457095317329</v>
      </c>
      <c r="H192" s="62">
        <f t="shared" si="6"/>
        <v>0.89057750759878418</v>
      </c>
      <c r="I192" s="12"/>
    </row>
    <row r="193" spans="1:9" ht="17.25" customHeight="1">
      <c r="A193" s="16" t="s">
        <v>62</v>
      </c>
      <c r="B193" s="13" t="s">
        <v>63</v>
      </c>
      <c r="C193" s="11" t="s">
        <v>62</v>
      </c>
      <c r="D193" s="14">
        <v>841.4</v>
      </c>
      <c r="E193" s="14">
        <v>164.5</v>
      </c>
      <c r="F193" s="14">
        <v>146.5</v>
      </c>
      <c r="G193" s="62">
        <f t="shared" si="5"/>
        <v>0.17411457095317329</v>
      </c>
      <c r="H193" s="62">
        <f t="shared" si="6"/>
        <v>0.89057750759878418</v>
      </c>
      <c r="I193" s="12"/>
    </row>
    <row r="194" spans="1:9" ht="39.75" customHeight="1">
      <c r="A194" s="16" t="s">
        <v>64</v>
      </c>
      <c r="B194" s="13" t="s">
        <v>65</v>
      </c>
      <c r="C194" s="11"/>
      <c r="D194" s="14">
        <f>D195</f>
        <v>400</v>
      </c>
      <c r="E194" s="14">
        <f>E195</f>
        <v>0</v>
      </c>
      <c r="F194" s="14">
        <f>F195</f>
        <v>0</v>
      </c>
      <c r="G194" s="62">
        <f t="shared" si="5"/>
        <v>0</v>
      </c>
      <c r="H194" s="62">
        <v>0</v>
      </c>
      <c r="I194" s="12"/>
    </row>
    <row r="195" spans="1:9" ht="36" customHeight="1">
      <c r="A195" s="16" t="s">
        <v>66</v>
      </c>
      <c r="B195" s="13" t="s">
        <v>83</v>
      </c>
      <c r="C195" s="11" t="s">
        <v>66</v>
      </c>
      <c r="D195" s="14">
        <v>400</v>
      </c>
      <c r="E195" s="14">
        <v>0</v>
      </c>
      <c r="F195" s="14">
        <v>0</v>
      </c>
      <c r="G195" s="62">
        <f t="shared" si="5"/>
        <v>0</v>
      </c>
      <c r="H195" s="62">
        <v>0</v>
      </c>
      <c r="I195" s="12"/>
    </row>
    <row r="196" spans="1:9" ht="26.25" customHeight="1">
      <c r="A196" s="16" t="s">
        <v>67</v>
      </c>
      <c r="B196" s="13" t="s">
        <v>70</v>
      </c>
      <c r="C196" s="11"/>
      <c r="D196" s="14">
        <f>D197+D199+D198</f>
        <v>12761.2</v>
      </c>
      <c r="E196" s="14">
        <f>E197+E199+E198</f>
        <v>1440.3</v>
      </c>
      <c r="F196" s="14">
        <f>F197+F199+F198</f>
        <v>690.3</v>
      </c>
      <c r="G196" s="62">
        <f t="shared" si="5"/>
        <v>5.4093658903551382E-2</v>
      </c>
      <c r="H196" s="62">
        <f t="shared" si="6"/>
        <v>0.47927515101020618</v>
      </c>
      <c r="I196" s="12"/>
    </row>
    <row r="197" spans="1:9" ht="82.5" customHeight="1">
      <c r="A197" s="16" t="s">
        <v>68</v>
      </c>
      <c r="B197" s="13" t="s">
        <v>109</v>
      </c>
      <c r="C197" s="11" t="s">
        <v>110</v>
      </c>
      <c r="D197" s="14">
        <v>2761.2</v>
      </c>
      <c r="E197" s="14">
        <v>690.3</v>
      </c>
      <c r="F197" s="14">
        <v>690.3</v>
      </c>
      <c r="G197" s="62">
        <f t="shared" si="5"/>
        <v>0.25</v>
      </c>
      <c r="H197" s="62">
        <f t="shared" si="6"/>
        <v>1</v>
      </c>
      <c r="I197" s="12"/>
    </row>
    <row r="198" spans="1:9" ht="39" hidden="1" customHeight="1">
      <c r="A198" s="16" t="s">
        <v>68</v>
      </c>
      <c r="B198" s="13" t="s">
        <v>111</v>
      </c>
      <c r="C198" s="11" t="s">
        <v>112</v>
      </c>
      <c r="D198" s="14"/>
      <c r="E198" s="14"/>
      <c r="F198" s="14"/>
      <c r="G198" s="62" t="e">
        <f t="shared" si="5"/>
        <v>#DIV/0!</v>
      </c>
      <c r="H198" s="62" t="e">
        <f t="shared" si="6"/>
        <v>#DIV/0!</v>
      </c>
      <c r="I198" s="12"/>
    </row>
    <row r="199" spans="1:9" ht="51.75" customHeight="1">
      <c r="A199" s="16" t="s">
        <v>69</v>
      </c>
      <c r="B199" s="13" t="s">
        <v>90</v>
      </c>
      <c r="C199" s="11" t="s">
        <v>113</v>
      </c>
      <c r="D199" s="14">
        <v>10000</v>
      </c>
      <c r="E199" s="14">
        <v>750</v>
      </c>
      <c r="F199" s="14">
        <v>0</v>
      </c>
      <c r="G199" s="62">
        <f t="shared" si="5"/>
        <v>0</v>
      </c>
      <c r="H199" s="62">
        <f t="shared" si="6"/>
        <v>0</v>
      </c>
      <c r="I199" s="12"/>
    </row>
    <row r="200" spans="1:9" ht="26.25" customHeight="1">
      <c r="A200" s="34"/>
      <c r="B200" s="29" t="s">
        <v>32</v>
      </c>
      <c r="C200" s="11"/>
      <c r="D200" s="14">
        <f>D43+D58+D74+D131+D168+D175+D178+D190+D192+D194+D196</f>
        <v>897806.3</v>
      </c>
      <c r="E200" s="14">
        <f>E43+E58+E74+E131+E168+E175+E178+E190+E192+E194+E196</f>
        <v>278586.5</v>
      </c>
      <c r="F200" s="14">
        <f>F43+F58+F74+F131+F168+F175+F178+F190+F192+F194+F196</f>
        <v>180480.30000000002</v>
      </c>
      <c r="G200" s="62">
        <f t="shared" si="5"/>
        <v>0.20102365064713848</v>
      </c>
      <c r="H200" s="62">
        <f t="shared" si="6"/>
        <v>0.64784295003526737</v>
      </c>
      <c r="I200" s="12"/>
    </row>
    <row r="201" spans="1:9" ht="19.5" customHeight="1">
      <c r="A201" s="9"/>
      <c r="B201" s="13" t="s">
        <v>45</v>
      </c>
      <c r="C201" s="11"/>
      <c r="D201" s="43">
        <f>D196</f>
        <v>12761.2</v>
      </c>
      <c r="E201" s="43">
        <f>E196</f>
        <v>1440.3</v>
      </c>
      <c r="F201" s="43">
        <f>F196</f>
        <v>690.3</v>
      </c>
      <c r="G201" s="62">
        <f t="shared" si="5"/>
        <v>5.4093658903551382E-2</v>
      </c>
      <c r="H201" s="62">
        <f>F201/E201</f>
        <v>0.47927515101020618</v>
      </c>
      <c r="I201" s="12"/>
    </row>
    <row r="202" spans="1:9" hidden="1">
      <c r="D202" s="44"/>
      <c r="E202" s="44"/>
      <c r="F202" s="44"/>
      <c r="G202" s="44"/>
    </row>
    <row r="203" spans="1:9">
      <c r="D203" s="44"/>
      <c r="E203" s="44"/>
      <c r="F203" s="44"/>
      <c r="G203" s="44"/>
    </row>
    <row r="204" spans="1:9">
      <c r="B204" s="3" t="s">
        <v>137</v>
      </c>
      <c r="D204" s="44"/>
      <c r="E204" s="44"/>
      <c r="F204" s="44">
        <v>41227.249000000003</v>
      </c>
      <c r="G204" s="44"/>
    </row>
    <row r="205" spans="1:9" hidden="1">
      <c r="B205" s="46" t="s">
        <v>138</v>
      </c>
      <c r="D205" s="44"/>
      <c r="E205" s="44"/>
      <c r="F205" s="44">
        <v>0</v>
      </c>
      <c r="G205" s="44"/>
    </row>
    <row r="206" spans="1:9" hidden="1">
      <c r="B206" s="3" t="s">
        <v>46</v>
      </c>
      <c r="D206" s="44"/>
      <c r="E206" s="44"/>
      <c r="F206" s="44"/>
      <c r="G206" s="44"/>
    </row>
    <row r="207" spans="1:9" hidden="1">
      <c r="B207" s="3" t="s">
        <v>47</v>
      </c>
      <c r="D207" s="44"/>
      <c r="E207" s="44"/>
      <c r="F207" s="44"/>
      <c r="G207" s="44"/>
      <c r="H207" s="4"/>
      <c r="I207" s="46"/>
    </row>
    <row r="208" spans="1:9" hidden="1">
      <c r="D208" s="44"/>
      <c r="E208" s="44"/>
      <c r="F208" s="44"/>
      <c r="G208" s="44"/>
    </row>
    <row r="209" spans="2:9" hidden="1">
      <c r="B209" s="3" t="s">
        <v>48</v>
      </c>
      <c r="D209" s="44"/>
      <c r="E209" s="44"/>
      <c r="F209" s="44"/>
      <c r="G209" s="44"/>
    </row>
    <row r="210" spans="2:9" hidden="1">
      <c r="B210" s="3" t="s">
        <v>49</v>
      </c>
      <c r="D210" s="44"/>
      <c r="E210" s="44"/>
      <c r="F210" s="44">
        <v>0</v>
      </c>
      <c r="G210" s="44"/>
      <c r="H210" s="4"/>
      <c r="I210" s="46"/>
    </row>
    <row r="211" spans="2:9" hidden="1">
      <c r="D211" s="44"/>
      <c r="E211" s="44"/>
      <c r="F211" s="44"/>
      <c r="G211" s="44"/>
    </row>
    <row r="212" spans="2:9" hidden="1">
      <c r="B212" s="3" t="s">
        <v>50</v>
      </c>
      <c r="D212" s="44"/>
      <c r="E212" s="44"/>
      <c r="F212" s="44"/>
      <c r="G212" s="44"/>
    </row>
    <row r="213" spans="2:9" hidden="1">
      <c r="B213" s="3" t="s">
        <v>51</v>
      </c>
      <c r="D213" s="44"/>
      <c r="E213" s="44"/>
      <c r="F213" s="44"/>
      <c r="G213" s="44"/>
    </row>
    <row r="214" spans="2:9" hidden="1">
      <c r="D214" s="44"/>
      <c r="E214" s="44"/>
      <c r="F214" s="44"/>
      <c r="G214" s="44"/>
    </row>
    <row r="215" spans="2:9" hidden="1">
      <c r="B215" s="46" t="s">
        <v>139</v>
      </c>
      <c r="D215" s="44"/>
      <c r="E215" s="44"/>
      <c r="F215" s="44">
        <v>0</v>
      </c>
      <c r="G215" s="44"/>
    </row>
    <row r="216" spans="2:9" hidden="1">
      <c r="D216" s="44"/>
      <c r="E216" s="44"/>
      <c r="F216" s="44"/>
      <c r="G216" s="44"/>
      <c r="H216" s="47"/>
    </row>
    <row r="217" spans="2:9" hidden="1">
      <c r="B217" s="46"/>
      <c r="D217" s="44"/>
      <c r="E217" s="44"/>
      <c r="F217" s="44"/>
      <c r="G217" s="44"/>
    </row>
    <row r="218" spans="2:9" hidden="1">
      <c r="D218" s="44"/>
      <c r="E218" s="44"/>
      <c r="F218" s="44"/>
      <c r="G218" s="44"/>
    </row>
    <row r="219" spans="2:9">
      <c r="D219" s="44"/>
      <c r="E219" s="44"/>
      <c r="F219" s="44"/>
      <c r="G219" s="44"/>
    </row>
    <row r="220" spans="2:9">
      <c r="B220" s="3" t="s">
        <v>52</v>
      </c>
      <c r="D220" s="44"/>
      <c r="E220" s="44"/>
      <c r="F220" s="44">
        <f>F204+F37+F207+F210-F200-F213-F215+F205</f>
        <v>59623.548999999999</v>
      </c>
      <c r="G220" s="44"/>
      <c r="H220" s="44"/>
      <c r="I220" s="48"/>
    </row>
    <row r="221" spans="2:9" ht="53.25" customHeight="1">
      <c r="B221" s="82" t="s">
        <v>361</v>
      </c>
      <c r="C221" s="82"/>
      <c r="D221" s="82"/>
      <c r="E221" s="82"/>
      <c r="F221" s="82"/>
      <c r="G221" s="82"/>
      <c r="H221" s="82"/>
    </row>
  </sheetData>
  <mergeCells count="23">
    <mergeCell ref="L45:N46"/>
    <mergeCell ref="F40:F41"/>
    <mergeCell ref="J45:K45"/>
    <mergeCell ref="E40:E41"/>
    <mergeCell ref="H40:H41"/>
    <mergeCell ref="G40:G41"/>
    <mergeCell ref="J46:K46"/>
    <mergeCell ref="D40:D41"/>
    <mergeCell ref="B40:B41"/>
    <mergeCell ref="B3:B4"/>
    <mergeCell ref="E3:E4"/>
    <mergeCell ref="H3:H4"/>
    <mergeCell ref="B221:H221"/>
    <mergeCell ref="D1:H1"/>
    <mergeCell ref="A2:H2"/>
    <mergeCell ref="F3:F4"/>
    <mergeCell ref="A3:A4"/>
    <mergeCell ref="G3:G4"/>
    <mergeCell ref="A40:A41"/>
    <mergeCell ref="D3:D4"/>
    <mergeCell ref="C40:C41"/>
    <mergeCell ref="C3:C4"/>
    <mergeCell ref="A39:H39"/>
  </mergeCells>
  <phoneticPr fontId="0" type="noConversion"/>
  <pageMargins left="0.15748031496062992" right="0.23622047244094491" top="0.35433070866141736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2021-04-16T08:43:44Z</cp:lastPrinted>
  <dcterms:created xsi:type="dcterms:W3CDTF">1996-10-08T23:32:33Z</dcterms:created>
  <dcterms:modified xsi:type="dcterms:W3CDTF">2021-04-16T13:02:09Z</dcterms:modified>
</cp:coreProperties>
</file>